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BPS-16 to BPS-17" sheetId="1" r:id="rId1"/>
    <sheet name="BPS-14 to BPS-16" sheetId="2" r:id="rId2"/>
    <sheet name="BPS-09 to BPS-14" sheetId="3" r:id="rId3"/>
  </sheets>
  <definedNames/>
  <calcPr fullCalcOnLoad="1"/>
</workbook>
</file>

<file path=xl/sharedStrings.xml><?xml version="1.0" encoding="utf-8"?>
<sst xmlns="http://schemas.openxmlformats.org/spreadsheetml/2006/main" count="346" uniqueCount="86">
  <si>
    <t>Draw</t>
  </si>
  <si>
    <t>Due</t>
  </si>
  <si>
    <t>Difference</t>
  </si>
  <si>
    <t>Amount</t>
  </si>
  <si>
    <t>Total Arrear</t>
  </si>
  <si>
    <t>Basic Pay Arrear</t>
  </si>
  <si>
    <t>House Rent Allowance Arrear</t>
  </si>
  <si>
    <t>1/1/2011 to 30-06-2011</t>
  </si>
  <si>
    <t>Conveyance Allowance Arrear</t>
  </si>
  <si>
    <t>TOTAL</t>
  </si>
  <si>
    <t>50% (2010) Allowance Arrear</t>
  </si>
  <si>
    <t>Total</t>
  </si>
  <si>
    <t>15% (2011) Allowance Arrear</t>
  </si>
  <si>
    <t>20% (2012) Allowance Arrear</t>
  </si>
  <si>
    <t>01-07-2012 to 30-11-2012</t>
  </si>
  <si>
    <t>01-12-2012 to 30-11-2013</t>
  </si>
  <si>
    <t>10% (2013) Allowance Arrear</t>
  </si>
  <si>
    <t>01-07-2013 to 30-11-2013</t>
  </si>
  <si>
    <t>GRAND TOTAL OF ARREAR</t>
  </si>
  <si>
    <t>Change Basic Pay According to your pay fixation</t>
  </si>
  <si>
    <t>1/7/2011 to 30-11-2011</t>
  </si>
  <si>
    <t>1/12/2011 to 30-11-2012</t>
  </si>
  <si>
    <t>1/12/2012 to 30-11-2013</t>
  </si>
  <si>
    <t>20% (2009) Allowance Arrear</t>
  </si>
  <si>
    <t>01-01-2011 to 30-06-2011</t>
  </si>
  <si>
    <t>Estimated Arrear for BPS-14 Upgraded to BPS-16</t>
  </si>
  <si>
    <t>Medical Allowance Arrear</t>
  </si>
  <si>
    <t>Prepared by Muhammad Akram for www.glxspace.com</t>
  </si>
  <si>
    <t>Estimated Arrear for BPS-16 Upgraded to BPS-17</t>
  </si>
  <si>
    <t>Period</t>
  </si>
  <si>
    <t>Months</t>
  </si>
  <si>
    <t>Six (6)</t>
  </si>
  <si>
    <t>Five (5)</t>
  </si>
  <si>
    <t>Twelve (12)</t>
  </si>
  <si>
    <t>Five (05)</t>
  </si>
  <si>
    <t>Arrear for MTT (BPS-09) Upgraded to EST (BPS-14)</t>
  </si>
  <si>
    <t>27-08-2012 to 31-08-2012</t>
  </si>
  <si>
    <t>18-08-2014 to 31-08-2014</t>
  </si>
  <si>
    <t>01-09-2011 to 30-11-2011</t>
  </si>
  <si>
    <t>01-12-2011 to 23-12-2011</t>
  </si>
  <si>
    <t>15/8/2011 to 31-08-2011</t>
  </si>
  <si>
    <t>01-02-2012 to 31-05-2012</t>
  </si>
  <si>
    <t>01-06-2012 to 08-06-2012</t>
  </si>
  <si>
    <t>01-12-2012 to 21-12-2012</t>
  </si>
  <si>
    <t>01-09-2012 to 30-11-2012</t>
  </si>
  <si>
    <t>01-01-2013 to 31-05-2013</t>
  </si>
  <si>
    <t>01-06-2013 to 09-06-2013</t>
  </si>
  <si>
    <t>31-12-2012 to 31-12-2012</t>
  </si>
  <si>
    <t>01-09-2013 to 30-11-2013</t>
  </si>
  <si>
    <t>01-12-2013 to 20-12-2013</t>
  </si>
  <si>
    <t>17-08-2013 to 31-08-2013</t>
  </si>
  <si>
    <t>01-01-2014 to 31-05-2014</t>
  </si>
  <si>
    <t>01-06-2014 to 07-06-2014</t>
  </si>
  <si>
    <t>30-12-2013 to 31-12-2013</t>
  </si>
  <si>
    <t>02-01-2012 to 31-01-2012</t>
  </si>
  <si>
    <t xml:space="preserve">5 Months </t>
  </si>
  <si>
    <t>17 Days</t>
  </si>
  <si>
    <t>3 Months</t>
  </si>
  <si>
    <t>23 Days</t>
  </si>
  <si>
    <t>30 Days</t>
  </si>
  <si>
    <t>4 Months</t>
  </si>
  <si>
    <t>8 Days</t>
  </si>
  <si>
    <t>5 Days</t>
  </si>
  <si>
    <t>21 Days</t>
  </si>
  <si>
    <t>01 Day</t>
  </si>
  <si>
    <t>9 Days</t>
  </si>
  <si>
    <t>15 Days</t>
  </si>
  <si>
    <t>20 Days</t>
  </si>
  <si>
    <t>2 Days</t>
  </si>
  <si>
    <t>7 Days</t>
  </si>
  <si>
    <t>14 Days</t>
  </si>
  <si>
    <t>1/12/2013 to 31-08-2014</t>
  </si>
  <si>
    <t>Nine (9)</t>
  </si>
  <si>
    <t>1/1/2011 to 31-08-2014</t>
  </si>
  <si>
    <t>Forty Four (44)</t>
  </si>
  <si>
    <t>Thirty Eight (38)</t>
  </si>
  <si>
    <t>1/7/2011 to 31-08-2014</t>
  </si>
  <si>
    <t>01-12-2013 to 31-08-2014</t>
  </si>
  <si>
    <t>01-01-2011 to 31-08-2014</t>
  </si>
  <si>
    <t>10% (2014) Allowance Arrear</t>
  </si>
  <si>
    <t>01-07-2014 to 31-08-2014</t>
  </si>
  <si>
    <t>Two (2)</t>
  </si>
  <si>
    <t xml:space="preserve">Basic Pay Arrear </t>
  </si>
  <si>
    <t>Two (02)</t>
  </si>
  <si>
    <t>01-01-2011 to 30-06-2014</t>
  </si>
  <si>
    <t>Forty Two (42)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</si>
</sst>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10">
    <font>
      <sz val="10"/>
      <name val="Arial"/>
      <family val="0"/>
    </font>
    <font>
      <sz val="10"/>
      <color indexed="63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63"/>
      <name val="Arial"/>
      <family val="2"/>
    </font>
    <font>
      <b/>
      <u val="single"/>
      <sz val="18"/>
      <name val="Arial"/>
      <family val="2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14" fontId="1" fillId="2" borderId="1" xfId="0" applyNumberFormat="1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4" fillId="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5" fillId="3" borderId="1" xfId="0" applyFont="1" applyFill="1" applyBorder="1" applyAlignment="1" applyProtection="1">
      <alignment vertical="top" wrapText="1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1" fontId="0" fillId="2" borderId="1" xfId="0" applyNumberFormat="1" applyFill="1" applyBorder="1" applyAlignment="1" applyProtection="1">
      <alignment/>
      <protection/>
    </xf>
    <xf numFmtId="14" fontId="0" fillId="2" borderId="1" xfId="0" applyNumberFormat="1" applyFill="1" applyBorder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 vertical="top" wrapText="1"/>
      <protection/>
    </xf>
    <xf numFmtId="1" fontId="0" fillId="3" borderId="1" xfId="0" applyNumberFormat="1" applyFill="1" applyBorder="1" applyAlignment="1" applyProtection="1">
      <alignment/>
      <protection/>
    </xf>
    <xf numFmtId="1" fontId="4" fillId="3" borderId="1" xfId="0" applyNumberFormat="1" applyFont="1" applyFill="1" applyBorder="1" applyAlignment="1" applyProtection="1">
      <alignment/>
      <protection/>
    </xf>
    <xf numFmtId="1" fontId="6" fillId="4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5">
      <selection activeCell="D44" sqref="D44"/>
    </sheetView>
  </sheetViews>
  <sheetFormatPr defaultColWidth="9.140625" defaultRowHeight="12.75"/>
  <cols>
    <col min="1" max="1" width="25.140625" style="1" customWidth="1"/>
    <col min="2" max="2" width="10.421875" style="1" customWidth="1"/>
    <col min="3" max="5" width="9.140625" style="1" customWidth="1"/>
    <col min="6" max="6" width="18.7109375" style="1" customWidth="1"/>
    <col min="7" max="16384" width="9.140625" style="1" customWidth="1"/>
  </cols>
  <sheetData>
    <row r="1" spans="1:6" ht="18">
      <c r="A1" s="33" t="s">
        <v>28</v>
      </c>
      <c r="B1" s="33"/>
      <c r="C1" s="33"/>
      <c r="D1" s="33"/>
      <c r="E1" s="33"/>
      <c r="F1" s="33"/>
    </row>
    <row r="2" spans="1:6" ht="18">
      <c r="A2" s="34" t="s">
        <v>82</v>
      </c>
      <c r="B2" s="34"/>
      <c r="C2" s="34"/>
      <c r="D2" s="34"/>
      <c r="E2" s="34"/>
      <c r="F2" s="34"/>
    </row>
    <row r="3" spans="1:6" ht="12.75">
      <c r="A3" s="2" t="s">
        <v>29</v>
      </c>
      <c r="B3" s="2" t="s">
        <v>30</v>
      </c>
      <c r="C3" s="2" t="s">
        <v>0</v>
      </c>
      <c r="D3" s="2" t="s">
        <v>1</v>
      </c>
      <c r="E3" s="2" t="s">
        <v>2</v>
      </c>
      <c r="F3" s="2" t="s">
        <v>3</v>
      </c>
    </row>
    <row r="4" spans="1:11" ht="12.75">
      <c r="A4" s="3" t="s">
        <v>7</v>
      </c>
      <c r="B4" s="3" t="s">
        <v>31</v>
      </c>
      <c r="C4" s="4">
        <v>6060</v>
      </c>
      <c r="D4" s="4">
        <v>9850</v>
      </c>
      <c r="E4" s="5">
        <f>D4-C4</f>
        <v>3790</v>
      </c>
      <c r="F4" s="5">
        <f>E4*6</f>
        <v>22740</v>
      </c>
      <c r="G4" s="29" t="s">
        <v>19</v>
      </c>
      <c r="H4" s="30"/>
      <c r="I4" s="30"/>
      <c r="J4" s="30"/>
      <c r="K4" s="30"/>
    </row>
    <row r="5" spans="1:6" ht="12.75">
      <c r="A5" s="3" t="s">
        <v>20</v>
      </c>
      <c r="B5" s="3" t="s">
        <v>32</v>
      </c>
      <c r="C5" s="4">
        <v>10000</v>
      </c>
      <c r="D5" s="4">
        <v>16000</v>
      </c>
      <c r="E5" s="5">
        <f>D5-C5</f>
        <v>6000</v>
      </c>
      <c r="F5" s="5">
        <f>E5*5</f>
        <v>30000</v>
      </c>
    </row>
    <row r="6" spans="1:6" ht="12.75">
      <c r="A6" s="3" t="s">
        <v>21</v>
      </c>
      <c r="B6" s="3" t="s">
        <v>33</v>
      </c>
      <c r="C6" s="4">
        <v>10800</v>
      </c>
      <c r="D6" s="4">
        <v>17200</v>
      </c>
      <c r="E6" s="5">
        <f>D6-C6</f>
        <v>6400</v>
      </c>
      <c r="F6" s="5">
        <f>E6*12</f>
        <v>76800</v>
      </c>
    </row>
    <row r="7" spans="1:6" ht="12.75">
      <c r="A7" s="3" t="s">
        <v>22</v>
      </c>
      <c r="B7" s="3" t="s">
        <v>33</v>
      </c>
      <c r="C7" s="4">
        <v>11600</v>
      </c>
      <c r="D7" s="4">
        <v>18400</v>
      </c>
      <c r="E7" s="5">
        <f>D7-C7</f>
        <v>6800</v>
      </c>
      <c r="F7" s="5">
        <f>E7*12</f>
        <v>81600</v>
      </c>
    </row>
    <row r="8" spans="1:6" ht="12.75">
      <c r="A8" s="3" t="s">
        <v>71</v>
      </c>
      <c r="B8" s="3" t="s">
        <v>72</v>
      </c>
      <c r="C8" s="4">
        <v>12400</v>
      </c>
      <c r="D8" s="4">
        <v>19600</v>
      </c>
      <c r="E8" s="5">
        <f>D8-C8</f>
        <v>7200</v>
      </c>
      <c r="F8" s="5">
        <f>E8*9</f>
        <v>64800</v>
      </c>
    </row>
    <row r="9" spans="1:6" ht="18">
      <c r="A9" s="6"/>
      <c r="B9" s="6"/>
      <c r="C9" s="32" t="s">
        <v>4</v>
      </c>
      <c r="D9" s="32"/>
      <c r="E9" s="32"/>
      <c r="F9" s="7">
        <f>SUM(F4:F8)</f>
        <v>275940</v>
      </c>
    </row>
    <row r="10" spans="1:6" ht="15">
      <c r="A10" s="31" t="s">
        <v>27</v>
      </c>
      <c r="B10" s="31"/>
      <c r="C10" s="31"/>
      <c r="D10" s="31"/>
      <c r="E10" s="31"/>
      <c r="F10" s="31"/>
    </row>
    <row r="11" spans="1:6" ht="18">
      <c r="A11" s="26" t="s">
        <v>6</v>
      </c>
      <c r="B11" s="26"/>
      <c r="C11" s="26"/>
      <c r="D11" s="26"/>
      <c r="E11" s="26"/>
      <c r="F11" s="26"/>
    </row>
    <row r="12" spans="1:6" ht="12.75">
      <c r="A12" s="9"/>
      <c r="B12" s="9"/>
      <c r="C12" s="9" t="s">
        <v>0</v>
      </c>
      <c r="D12" s="9" t="s">
        <v>1</v>
      </c>
      <c r="E12" s="9" t="s">
        <v>2</v>
      </c>
      <c r="F12" s="9" t="s">
        <v>3</v>
      </c>
    </row>
    <row r="13" spans="1:6" ht="25.5">
      <c r="A13" s="10" t="s">
        <v>73</v>
      </c>
      <c r="B13" s="10" t="s">
        <v>74</v>
      </c>
      <c r="C13" s="5">
        <v>1818</v>
      </c>
      <c r="D13" s="5">
        <v>2955</v>
      </c>
      <c r="E13" s="11">
        <f>D13-C13</f>
        <v>1137</v>
      </c>
      <c r="F13" s="11">
        <f>E13*44</f>
        <v>50028</v>
      </c>
    </row>
    <row r="14" spans="1:6" ht="18">
      <c r="A14" s="12"/>
      <c r="B14" s="12"/>
      <c r="C14" s="35" t="s">
        <v>9</v>
      </c>
      <c r="D14" s="35"/>
      <c r="E14" s="35"/>
      <c r="F14" s="12">
        <f>F13</f>
        <v>50028</v>
      </c>
    </row>
    <row r="15" spans="1:6" ht="12.75">
      <c r="A15" s="13"/>
      <c r="B15" s="13"/>
      <c r="C15" s="13"/>
      <c r="D15" s="13"/>
      <c r="E15" s="13"/>
      <c r="F15" s="13"/>
    </row>
    <row r="16" spans="1:6" ht="12.75">
      <c r="A16" s="13"/>
      <c r="B16" s="13"/>
      <c r="C16" s="13"/>
      <c r="D16" s="13"/>
      <c r="E16" s="13"/>
      <c r="F16" s="13"/>
    </row>
    <row r="17" spans="1:6" ht="18">
      <c r="A17" s="26" t="s">
        <v>10</v>
      </c>
      <c r="B17" s="26"/>
      <c r="C17" s="26"/>
      <c r="D17" s="26"/>
      <c r="E17" s="26"/>
      <c r="F17" s="26"/>
    </row>
    <row r="18" spans="1:10" ht="25.5" customHeight="1">
      <c r="A18" s="16"/>
      <c r="B18" s="16"/>
      <c r="C18" s="16" t="s">
        <v>0</v>
      </c>
      <c r="D18" s="16" t="s">
        <v>1</v>
      </c>
      <c r="E18" s="16" t="s">
        <v>2</v>
      </c>
      <c r="F18" s="16" t="s">
        <v>3</v>
      </c>
      <c r="G18" s="28"/>
      <c r="H18" s="28"/>
      <c r="I18" s="28"/>
      <c r="J18" s="28"/>
    </row>
    <row r="19" spans="1:11" ht="25.5">
      <c r="A19" s="10" t="s">
        <v>73</v>
      </c>
      <c r="B19" s="10" t="s">
        <v>74</v>
      </c>
      <c r="C19" s="11">
        <f>C4*50/100</f>
        <v>3030</v>
      </c>
      <c r="D19" s="11">
        <f>D4*50/100</f>
        <v>4925</v>
      </c>
      <c r="E19" s="11">
        <f>D19-C19</f>
        <v>1895</v>
      </c>
      <c r="F19" s="11">
        <f>E19*44</f>
        <v>83380</v>
      </c>
      <c r="K19" s="8"/>
    </row>
    <row r="20" spans="1:6" ht="18">
      <c r="A20" s="14"/>
      <c r="B20" s="14"/>
      <c r="C20" s="27" t="s">
        <v>11</v>
      </c>
      <c r="D20" s="27"/>
      <c r="E20" s="27"/>
      <c r="F20" s="17">
        <f>F19</f>
        <v>83380</v>
      </c>
    </row>
    <row r="21" spans="1:6" ht="12.75">
      <c r="A21" s="13"/>
      <c r="B21" s="13"/>
      <c r="C21" s="13"/>
      <c r="D21" s="13"/>
      <c r="E21" s="13"/>
      <c r="F21" s="13"/>
    </row>
    <row r="22" spans="1:6" ht="18">
      <c r="A22" s="26" t="s">
        <v>12</v>
      </c>
      <c r="B22" s="26"/>
      <c r="C22" s="26"/>
      <c r="D22" s="26"/>
      <c r="E22" s="26"/>
      <c r="F22" s="26"/>
    </row>
    <row r="23" spans="1:6" ht="12.75">
      <c r="A23" s="9"/>
      <c r="B23" s="9"/>
      <c r="C23" s="9" t="s">
        <v>0</v>
      </c>
      <c r="D23" s="9" t="s">
        <v>1</v>
      </c>
      <c r="E23" s="9" t="s">
        <v>2</v>
      </c>
      <c r="F23" s="9" t="s">
        <v>3</v>
      </c>
    </row>
    <row r="24" spans="1:6" ht="25.5">
      <c r="A24" s="10" t="s">
        <v>76</v>
      </c>
      <c r="B24" s="10" t="s">
        <v>75</v>
      </c>
      <c r="C24" s="11">
        <f>C4*15/100</f>
        <v>909</v>
      </c>
      <c r="D24" s="22">
        <f>D4*15/100</f>
        <v>1477.5</v>
      </c>
      <c r="E24" s="22">
        <f>D24-C24</f>
        <v>568.5</v>
      </c>
      <c r="F24" s="22">
        <f>E24*38</f>
        <v>21603</v>
      </c>
    </row>
    <row r="25" spans="1:6" ht="18">
      <c r="A25" s="14"/>
      <c r="B25" s="14"/>
      <c r="C25" s="27" t="s">
        <v>9</v>
      </c>
      <c r="D25" s="27"/>
      <c r="E25" s="27"/>
      <c r="F25" s="23">
        <f>F24</f>
        <v>21603</v>
      </c>
    </row>
    <row r="26" spans="1:6" ht="12.75">
      <c r="A26" s="13"/>
      <c r="B26" s="13"/>
      <c r="C26" s="13"/>
      <c r="D26" s="13"/>
      <c r="E26" s="13"/>
      <c r="F26" s="13"/>
    </row>
    <row r="27" spans="1:6" ht="18">
      <c r="A27" s="26" t="s">
        <v>13</v>
      </c>
      <c r="B27" s="26"/>
      <c r="C27" s="26"/>
      <c r="D27" s="26"/>
      <c r="E27" s="26"/>
      <c r="F27" s="26"/>
    </row>
    <row r="28" spans="1:6" ht="18">
      <c r="A28" s="18"/>
      <c r="B28" s="18"/>
      <c r="C28" s="9" t="s">
        <v>0</v>
      </c>
      <c r="D28" s="9" t="s">
        <v>1</v>
      </c>
      <c r="E28" s="9" t="s">
        <v>2</v>
      </c>
      <c r="F28" s="9" t="s">
        <v>3</v>
      </c>
    </row>
    <row r="29" spans="1:6" ht="12.75">
      <c r="A29" s="9" t="s">
        <v>14</v>
      </c>
      <c r="B29" s="9" t="s">
        <v>34</v>
      </c>
      <c r="C29" s="9">
        <f aca="true" t="shared" si="0" ref="C29:D31">C6*20/100</f>
        <v>2160</v>
      </c>
      <c r="D29" s="9">
        <f t="shared" si="0"/>
        <v>3440</v>
      </c>
      <c r="E29" s="9">
        <f>D29-C29</f>
        <v>1280</v>
      </c>
      <c r="F29" s="9">
        <f>E29*5</f>
        <v>6400</v>
      </c>
    </row>
    <row r="30" spans="1:6" ht="12.75">
      <c r="A30" s="9" t="s">
        <v>15</v>
      </c>
      <c r="B30" s="9" t="s">
        <v>33</v>
      </c>
      <c r="C30" s="9">
        <f t="shared" si="0"/>
        <v>2320</v>
      </c>
      <c r="D30" s="9">
        <f t="shared" si="0"/>
        <v>3680</v>
      </c>
      <c r="E30" s="9">
        <f>D30-C30</f>
        <v>1360</v>
      </c>
      <c r="F30" s="9">
        <f>E30*12</f>
        <v>16320</v>
      </c>
    </row>
    <row r="31" spans="1:6" ht="12.75">
      <c r="A31" s="9" t="s">
        <v>77</v>
      </c>
      <c r="B31" s="9" t="s">
        <v>72</v>
      </c>
      <c r="C31" s="9">
        <f t="shared" si="0"/>
        <v>2480</v>
      </c>
      <c r="D31" s="9">
        <f t="shared" si="0"/>
        <v>3920</v>
      </c>
      <c r="E31" s="9">
        <f>D31-C31</f>
        <v>1440</v>
      </c>
      <c r="F31" s="9">
        <f>E31*9</f>
        <v>12960</v>
      </c>
    </row>
    <row r="32" spans="1:6" ht="18">
      <c r="A32" s="15"/>
      <c r="B32" s="15"/>
      <c r="C32" s="27" t="s">
        <v>9</v>
      </c>
      <c r="D32" s="27"/>
      <c r="E32" s="27"/>
      <c r="F32" s="15">
        <f>SUM(F29:F31)</f>
        <v>35680</v>
      </c>
    </row>
    <row r="33" spans="1:6" ht="18">
      <c r="A33" s="26" t="s">
        <v>16</v>
      </c>
      <c r="B33" s="26"/>
      <c r="C33" s="26"/>
      <c r="D33" s="26"/>
      <c r="E33" s="26"/>
      <c r="F33" s="26"/>
    </row>
    <row r="34" spans="1:6" ht="18">
      <c r="A34" s="18"/>
      <c r="B34" s="18"/>
      <c r="C34" s="9" t="s">
        <v>0</v>
      </c>
      <c r="D34" s="9" t="s">
        <v>1</v>
      </c>
      <c r="E34" s="9" t="s">
        <v>2</v>
      </c>
      <c r="F34" s="9" t="s">
        <v>3</v>
      </c>
    </row>
    <row r="35" spans="1:6" ht="12.75">
      <c r="A35" s="9" t="s">
        <v>17</v>
      </c>
      <c r="B35" s="9" t="s">
        <v>34</v>
      </c>
      <c r="C35" s="9">
        <f>C30/2</f>
        <v>1160</v>
      </c>
      <c r="D35" s="9">
        <f>D30/2</f>
        <v>1840</v>
      </c>
      <c r="E35" s="9">
        <f>D35-C35</f>
        <v>680</v>
      </c>
      <c r="F35" s="9">
        <f>E35*5</f>
        <v>3400</v>
      </c>
    </row>
    <row r="36" spans="1:6" ht="12.75">
      <c r="A36" s="9" t="s">
        <v>77</v>
      </c>
      <c r="B36" s="9" t="s">
        <v>72</v>
      </c>
      <c r="C36" s="9">
        <f>C31/2</f>
        <v>1240</v>
      </c>
      <c r="D36" s="9">
        <f>D31/2</f>
        <v>1960</v>
      </c>
      <c r="E36" s="9">
        <f>D36-C36</f>
        <v>720</v>
      </c>
      <c r="F36" s="9">
        <f>E36*9</f>
        <v>6480</v>
      </c>
    </row>
    <row r="37" spans="1:6" ht="18">
      <c r="A37" s="14"/>
      <c r="B37" s="14"/>
      <c r="C37" s="27" t="s">
        <v>9</v>
      </c>
      <c r="D37" s="27"/>
      <c r="E37" s="27"/>
      <c r="F37" s="15">
        <f>SUM(F35:F36)</f>
        <v>9880</v>
      </c>
    </row>
    <row r="38" spans="1:6" ht="12.75">
      <c r="A38" s="13"/>
      <c r="B38" s="13"/>
      <c r="C38" s="13"/>
      <c r="D38" s="13"/>
      <c r="E38" s="13"/>
      <c r="F38" s="13"/>
    </row>
    <row r="39" spans="1:6" ht="18">
      <c r="A39" s="26" t="s">
        <v>79</v>
      </c>
      <c r="B39" s="26"/>
      <c r="C39" s="26"/>
      <c r="D39" s="26"/>
      <c r="E39" s="26"/>
      <c r="F39" s="26"/>
    </row>
    <row r="40" spans="1:6" ht="12.75">
      <c r="A40" s="9" t="s">
        <v>80</v>
      </c>
      <c r="B40" s="9" t="s">
        <v>81</v>
      </c>
      <c r="C40" s="9">
        <f>C8*10/100</f>
        <v>1240</v>
      </c>
      <c r="D40" s="9">
        <f>D8*10/100</f>
        <v>1960</v>
      </c>
      <c r="E40" s="9">
        <f>D40-C40</f>
        <v>720</v>
      </c>
      <c r="F40" s="9">
        <f>E40*2</f>
        <v>1440</v>
      </c>
    </row>
    <row r="41" spans="1:6" ht="18">
      <c r="A41" s="14"/>
      <c r="B41" s="14"/>
      <c r="C41" s="27" t="s">
        <v>9</v>
      </c>
      <c r="D41" s="27"/>
      <c r="E41" s="27"/>
      <c r="F41" s="15">
        <f>SUM(F39:F40)</f>
        <v>1440</v>
      </c>
    </row>
    <row r="42" spans="1:6" ht="18">
      <c r="A42" s="26" t="s">
        <v>23</v>
      </c>
      <c r="B42" s="26"/>
      <c r="C42" s="26"/>
      <c r="D42" s="26"/>
      <c r="E42" s="26"/>
      <c r="F42" s="26"/>
    </row>
    <row r="43" spans="1:6" ht="18">
      <c r="A43" s="18"/>
      <c r="B43" s="18"/>
      <c r="C43" s="9" t="s">
        <v>0</v>
      </c>
      <c r="D43" s="9" t="s">
        <v>1</v>
      </c>
      <c r="E43" s="9" t="s">
        <v>2</v>
      </c>
      <c r="F43" s="9" t="s">
        <v>3</v>
      </c>
    </row>
    <row r="44" spans="1:6" ht="12.75">
      <c r="A44" s="9" t="s">
        <v>24</v>
      </c>
      <c r="B44" s="9" t="s">
        <v>31</v>
      </c>
      <c r="C44" s="9">
        <f>C4*16/100</f>
        <v>969.6</v>
      </c>
      <c r="D44" s="20">
        <f>D4*15/100</f>
        <v>1477.5</v>
      </c>
      <c r="E44" s="20">
        <f>D44-C44</f>
        <v>507.9</v>
      </c>
      <c r="F44" s="20">
        <f>E44*6</f>
        <v>3047.3999999999996</v>
      </c>
    </row>
    <row r="45" spans="1:6" ht="18">
      <c r="A45" s="14"/>
      <c r="B45" s="14"/>
      <c r="C45" s="27" t="s">
        <v>9</v>
      </c>
      <c r="D45" s="27"/>
      <c r="E45" s="27"/>
      <c r="F45" s="15">
        <f>F44</f>
        <v>3047.3999999999996</v>
      </c>
    </row>
    <row r="46" spans="1:6" ht="12.75">
      <c r="A46" s="13"/>
      <c r="B46" s="13"/>
      <c r="C46" s="13"/>
      <c r="D46" s="13"/>
      <c r="E46" s="13"/>
      <c r="F46" s="13"/>
    </row>
    <row r="47" spans="1:6" ht="18">
      <c r="A47" s="26" t="s">
        <v>26</v>
      </c>
      <c r="B47" s="26"/>
      <c r="C47" s="26"/>
      <c r="D47" s="26"/>
      <c r="E47" s="26"/>
      <c r="F47" s="26"/>
    </row>
    <row r="48" spans="1:6" ht="18">
      <c r="A48" s="18"/>
      <c r="B48" s="18"/>
      <c r="C48" s="9" t="s">
        <v>0</v>
      </c>
      <c r="D48" s="9" t="s">
        <v>1</v>
      </c>
      <c r="E48" s="9" t="s">
        <v>2</v>
      </c>
      <c r="F48" s="9" t="s">
        <v>3</v>
      </c>
    </row>
    <row r="49" spans="1:6" ht="25.5">
      <c r="A49" s="9" t="s">
        <v>78</v>
      </c>
      <c r="B49" s="10" t="s">
        <v>74</v>
      </c>
      <c r="C49" s="20">
        <f>C4*15/100</f>
        <v>909</v>
      </c>
      <c r="D49" s="20">
        <f>D4*15/100</f>
        <v>1477.5</v>
      </c>
      <c r="E49" s="20">
        <f>D49-C49</f>
        <v>568.5</v>
      </c>
      <c r="F49" s="20">
        <f>E49*44</f>
        <v>25014</v>
      </c>
    </row>
    <row r="50" spans="1:6" ht="18">
      <c r="A50" s="14"/>
      <c r="B50" s="14"/>
      <c r="C50" s="27" t="s">
        <v>9</v>
      </c>
      <c r="D50" s="27"/>
      <c r="E50" s="27"/>
      <c r="F50" s="24">
        <f>F49</f>
        <v>25014</v>
      </c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23.25">
      <c r="A55" s="19" t="s">
        <v>18</v>
      </c>
      <c r="B55" s="19"/>
      <c r="C55" s="19"/>
      <c r="D55" s="19"/>
      <c r="E55" s="19"/>
      <c r="F55" s="25">
        <f>F9+F14+F20+F25+F32+F37+F41+F45+F50</f>
        <v>506012.4</v>
      </c>
    </row>
  </sheetData>
  <sheetProtection/>
  <mergeCells count="22">
    <mergeCell ref="A47:F47"/>
    <mergeCell ref="A1:F1"/>
    <mergeCell ref="A2:F2"/>
    <mergeCell ref="C50:E50"/>
    <mergeCell ref="C45:E45"/>
    <mergeCell ref="A11:F11"/>
    <mergeCell ref="C14:E14"/>
    <mergeCell ref="A42:F42"/>
    <mergeCell ref="A27:F27"/>
    <mergeCell ref="A33:F33"/>
    <mergeCell ref="G18:J18"/>
    <mergeCell ref="G4:K4"/>
    <mergeCell ref="C25:E25"/>
    <mergeCell ref="A17:F17"/>
    <mergeCell ref="C20:E20"/>
    <mergeCell ref="A22:F22"/>
    <mergeCell ref="A10:F10"/>
    <mergeCell ref="C9:E9"/>
    <mergeCell ref="A39:F39"/>
    <mergeCell ref="C41:E41"/>
    <mergeCell ref="C37:E37"/>
    <mergeCell ref="C32:E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52">
      <selection activeCell="C67" sqref="C67:E67"/>
    </sheetView>
  </sheetViews>
  <sheetFormatPr defaultColWidth="9.140625" defaultRowHeight="12.75"/>
  <cols>
    <col min="1" max="1" width="25.140625" style="1" customWidth="1"/>
    <col min="2" max="2" width="13.140625" style="1" customWidth="1"/>
    <col min="3" max="5" width="9.140625" style="1" customWidth="1"/>
    <col min="6" max="6" width="16.00390625" style="1" customWidth="1"/>
    <col min="7" max="16384" width="9.140625" style="1" customWidth="1"/>
  </cols>
  <sheetData>
    <row r="1" spans="1:6" ht="18">
      <c r="A1" s="33" t="s">
        <v>25</v>
      </c>
      <c r="B1" s="33"/>
      <c r="C1" s="33"/>
      <c r="D1" s="33"/>
      <c r="E1" s="33"/>
      <c r="F1" s="33"/>
    </row>
    <row r="2" spans="1:6" ht="18">
      <c r="A2" s="34" t="s">
        <v>5</v>
      </c>
      <c r="B2" s="34"/>
      <c r="C2" s="34"/>
      <c r="D2" s="34"/>
      <c r="E2" s="34"/>
      <c r="F2" s="34"/>
    </row>
    <row r="3" spans="1:6" ht="12.75">
      <c r="A3" s="2" t="s">
        <v>29</v>
      </c>
      <c r="B3" s="2" t="s">
        <v>30</v>
      </c>
      <c r="C3" s="2" t="s">
        <v>0</v>
      </c>
      <c r="D3" s="2" t="s">
        <v>1</v>
      </c>
      <c r="E3" s="2" t="s">
        <v>2</v>
      </c>
      <c r="F3" s="2" t="s">
        <v>3</v>
      </c>
    </row>
    <row r="4" spans="1:11" ht="12.75">
      <c r="A4" s="3" t="s">
        <v>7</v>
      </c>
      <c r="B4" s="3" t="s">
        <v>31</v>
      </c>
      <c r="C4" s="1">
        <v>9100</v>
      </c>
      <c r="D4" s="1">
        <v>9820</v>
      </c>
      <c r="E4" s="5">
        <f>D4-C4</f>
        <v>720</v>
      </c>
      <c r="F4" s="5">
        <f>E4*6</f>
        <v>4320</v>
      </c>
      <c r="G4" s="29" t="s">
        <v>19</v>
      </c>
      <c r="H4" s="30"/>
      <c r="I4" s="30"/>
      <c r="J4" s="30"/>
      <c r="K4" s="30"/>
    </row>
    <row r="5" spans="1:6" ht="12.75">
      <c r="A5" s="3" t="s">
        <v>20</v>
      </c>
      <c r="B5" s="3" t="s">
        <v>32</v>
      </c>
      <c r="C5" s="1">
        <v>14710</v>
      </c>
      <c r="D5" s="1">
        <v>16400</v>
      </c>
      <c r="E5" s="5">
        <f>D5-C5</f>
        <v>1690</v>
      </c>
      <c r="F5" s="5">
        <f>E5*5</f>
        <v>8450</v>
      </c>
    </row>
    <row r="6" spans="1:6" ht="12.75">
      <c r="A6" s="3" t="s">
        <v>21</v>
      </c>
      <c r="B6" s="3" t="s">
        <v>33</v>
      </c>
      <c r="C6" s="1">
        <v>15320</v>
      </c>
      <c r="D6" s="1">
        <v>17200</v>
      </c>
      <c r="E6" s="5">
        <f>D6-C6</f>
        <v>1880</v>
      </c>
      <c r="F6" s="5">
        <f>E6*12</f>
        <v>22560</v>
      </c>
    </row>
    <row r="7" spans="1:6" ht="12.75">
      <c r="A7" s="3" t="s">
        <v>22</v>
      </c>
      <c r="B7" s="3" t="s">
        <v>33</v>
      </c>
      <c r="C7" s="1">
        <v>15930</v>
      </c>
      <c r="D7" s="1">
        <v>18000</v>
      </c>
      <c r="E7" s="5">
        <f>D7-C7</f>
        <v>2070</v>
      </c>
      <c r="F7" s="5">
        <f>E7*12</f>
        <v>24840</v>
      </c>
    </row>
    <row r="8" spans="1:6" ht="12.75">
      <c r="A8" s="3" t="s">
        <v>71</v>
      </c>
      <c r="B8" s="3" t="s">
        <v>72</v>
      </c>
      <c r="C8" s="1">
        <v>16540</v>
      </c>
      <c r="D8" s="1">
        <v>18800</v>
      </c>
      <c r="E8" s="5">
        <f>D8-C8</f>
        <v>2260</v>
      </c>
      <c r="F8" s="5">
        <f>E8*9</f>
        <v>20340</v>
      </c>
    </row>
    <row r="9" spans="1:6" ht="18">
      <c r="A9" s="6"/>
      <c r="B9" s="6"/>
      <c r="C9" s="32" t="s">
        <v>4</v>
      </c>
      <c r="D9" s="32"/>
      <c r="E9" s="32"/>
      <c r="F9" s="7">
        <f>SUM(F4:F8)</f>
        <v>80510</v>
      </c>
    </row>
    <row r="10" spans="1:6" ht="15">
      <c r="A10" s="31" t="s">
        <v>27</v>
      </c>
      <c r="B10" s="31"/>
      <c r="C10" s="31"/>
      <c r="D10" s="31"/>
      <c r="E10" s="31"/>
      <c r="F10" s="31"/>
    </row>
    <row r="11" spans="1:6" ht="18">
      <c r="A11" s="26" t="s">
        <v>6</v>
      </c>
      <c r="B11" s="26"/>
      <c r="C11" s="26"/>
      <c r="D11" s="26"/>
      <c r="E11" s="26"/>
      <c r="F11" s="26"/>
    </row>
    <row r="12" spans="1:6" ht="12.75">
      <c r="A12" s="9"/>
      <c r="B12" s="9"/>
      <c r="C12" s="9" t="s">
        <v>0</v>
      </c>
      <c r="D12" s="9" t="s">
        <v>1</v>
      </c>
      <c r="E12" s="9" t="s">
        <v>2</v>
      </c>
      <c r="F12" s="9" t="s">
        <v>3</v>
      </c>
    </row>
    <row r="13" spans="1:6" ht="25.5">
      <c r="A13" s="10" t="s">
        <v>73</v>
      </c>
      <c r="B13" s="10" t="s">
        <v>74</v>
      </c>
      <c r="C13" s="5">
        <v>1476</v>
      </c>
      <c r="D13" s="5">
        <v>1818</v>
      </c>
      <c r="E13" s="11">
        <f>D13-C13</f>
        <v>342</v>
      </c>
      <c r="F13" s="11">
        <f>E13*44</f>
        <v>15048</v>
      </c>
    </row>
    <row r="14" spans="1:6" ht="18">
      <c r="A14" s="12"/>
      <c r="B14" s="12"/>
      <c r="C14" s="35" t="s">
        <v>9</v>
      </c>
      <c r="D14" s="35"/>
      <c r="E14" s="35"/>
      <c r="F14" s="12">
        <f>F13</f>
        <v>15048</v>
      </c>
    </row>
    <row r="15" spans="1:6" ht="12.75">
      <c r="A15" s="13"/>
      <c r="B15" s="13"/>
      <c r="C15" s="13"/>
      <c r="D15" s="13"/>
      <c r="E15" s="13"/>
      <c r="F15" s="13"/>
    </row>
    <row r="16" spans="1:6" ht="18">
      <c r="A16" s="26" t="s">
        <v>8</v>
      </c>
      <c r="B16" s="26"/>
      <c r="C16" s="26"/>
      <c r="D16" s="26"/>
      <c r="E16" s="26"/>
      <c r="F16" s="26"/>
    </row>
    <row r="17" spans="1:6" ht="12.75">
      <c r="A17" s="9"/>
      <c r="B17" s="9"/>
      <c r="C17" s="9" t="s">
        <v>0</v>
      </c>
      <c r="D17" s="9" t="s">
        <v>1</v>
      </c>
      <c r="E17" s="9" t="s">
        <v>2</v>
      </c>
      <c r="F17" s="9" t="s">
        <v>3</v>
      </c>
    </row>
    <row r="18" spans="1:6" ht="12.75">
      <c r="A18" s="21" t="s">
        <v>40</v>
      </c>
      <c r="B18" s="3" t="s">
        <v>56</v>
      </c>
      <c r="C18" s="2">
        <v>1700</v>
      </c>
      <c r="D18" s="2">
        <v>2480</v>
      </c>
      <c r="E18" s="11">
        <f aca="true" t="shared" si="0" ref="E18:E36">D18-C18</f>
        <v>780</v>
      </c>
      <c r="F18" s="22">
        <f>E18*17/33</f>
        <v>401.8181818181818</v>
      </c>
    </row>
    <row r="19" spans="1:6" ht="12.75">
      <c r="A19" s="21" t="s">
        <v>38</v>
      </c>
      <c r="B19" s="3" t="s">
        <v>57</v>
      </c>
      <c r="C19" s="2">
        <v>1700</v>
      </c>
      <c r="D19" s="2">
        <v>2480</v>
      </c>
      <c r="E19" s="11">
        <f t="shared" si="0"/>
        <v>780</v>
      </c>
      <c r="F19" s="22">
        <f>E19*3</f>
        <v>2340</v>
      </c>
    </row>
    <row r="20" spans="1:6" ht="12.75">
      <c r="A20" s="21" t="s">
        <v>39</v>
      </c>
      <c r="B20" s="3" t="s">
        <v>58</v>
      </c>
      <c r="C20" s="2">
        <v>1700</v>
      </c>
      <c r="D20" s="2">
        <v>2480</v>
      </c>
      <c r="E20" s="11">
        <f t="shared" si="0"/>
        <v>780</v>
      </c>
      <c r="F20" s="22">
        <f>E20*23/31</f>
        <v>578.7096774193549</v>
      </c>
    </row>
    <row r="21" spans="1:6" ht="12.75">
      <c r="A21" s="21" t="s">
        <v>54</v>
      </c>
      <c r="B21" s="3" t="s">
        <v>59</v>
      </c>
      <c r="C21" s="2">
        <v>1700</v>
      </c>
      <c r="D21" s="2">
        <v>2480</v>
      </c>
      <c r="E21" s="11">
        <f t="shared" si="0"/>
        <v>780</v>
      </c>
      <c r="F21" s="22">
        <f>E21*30/31</f>
        <v>754.8387096774194</v>
      </c>
    </row>
    <row r="22" spans="1:6" ht="12.75">
      <c r="A22" s="21" t="s">
        <v>41</v>
      </c>
      <c r="B22" s="3" t="s">
        <v>60</v>
      </c>
      <c r="C22" s="2">
        <v>1700</v>
      </c>
      <c r="D22" s="2">
        <v>2480</v>
      </c>
      <c r="E22" s="11">
        <f t="shared" si="0"/>
        <v>780</v>
      </c>
      <c r="F22" s="22">
        <f>E22*4</f>
        <v>3120</v>
      </c>
    </row>
    <row r="23" spans="1:6" ht="12.75">
      <c r="A23" s="21" t="s">
        <v>42</v>
      </c>
      <c r="B23" s="3" t="s">
        <v>61</v>
      </c>
      <c r="C23" s="2">
        <v>1700</v>
      </c>
      <c r="D23" s="2">
        <v>2480</v>
      </c>
      <c r="E23" s="11">
        <f t="shared" si="0"/>
        <v>780</v>
      </c>
      <c r="F23" s="22">
        <f>E23*8/30</f>
        <v>208</v>
      </c>
    </row>
    <row r="24" spans="1:6" ht="12.75">
      <c r="A24" s="2" t="s">
        <v>36</v>
      </c>
      <c r="B24" s="2" t="s">
        <v>62</v>
      </c>
      <c r="C24" s="2">
        <v>2000</v>
      </c>
      <c r="D24" s="2">
        <v>5000</v>
      </c>
      <c r="E24" s="11">
        <f t="shared" si="0"/>
        <v>3000</v>
      </c>
      <c r="F24" s="22">
        <f>E24*5/31</f>
        <v>483.8709677419355</v>
      </c>
    </row>
    <row r="25" spans="1:6" ht="12.75">
      <c r="A25" s="2" t="s">
        <v>44</v>
      </c>
      <c r="B25" s="2" t="s">
        <v>57</v>
      </c>
      <c r="C25" s="2">
        <v>2720</v>
      </c>
      <c r="D25" s="2">
        <v>5000</v>
      </c>
      <c r="E25" s="11">
        <f t="shared" si="0"/>
        <v>2280</v>
      </c>
      <c r="F25" s="22">
        <f>E25*3</f>
        <v>6840</v>
      </c>
    </row>
    <row r="26" spans="1:6" ht="12.75">
      <c r="A26" s="2" t="s">
        <v>43</v>
      </c>
      <c r="B26" s="2" t="s">
        <v>63</v>
      </c>
      <c r="C26" s="2">
        <v>2720</v>
      </c>
      <c r="D26" s="2">
        <v>5000</v>
      </c>
      <c r="E26" s="11">
        <f t="shared" si="0"/>
        <v>2280</v>
      </c>
      <c r="F26" s="22">
        <f>E26*21/31</f>
        <v>1544.516129032258</v>
      </c>
    </row>
    <row r="27" spans="1:6" ht="12.75">
      <c r="A27" s="2" t="s">
        <v>47</v>
      </c>
      <c r="B27" s="2" t="s">
        <v>64</v>
      </c>
      <c r="C27" s="2">
        <v>2720</v>
      </c>
      <c r="D27" s="2">
        <v>5000</v>
      </c>
      <c r="E27" s="11">
        <f t="shared" si="0"/>
        <v>2280</v>
      </c>
      <c r="F27" s="22">
        <f>E27*1/31</f>
        <v>73.54838709677419</v>
      </c>
    </row>
    <row r="28" spans="1:6" ht="12.75">
      <c r="A28" s="2" t="s">
        <v>45</v>
      </c>
      <c r="B28" s="2" t="s">
        <v>55</v>
      </c>
      <c r="C28" s="2">
        <v>2720</v>
      </c>
      <c r="D28" s="2">
        <v>5000</v>
      </c>
      <c r="E28" s="11">
        <f t="shared" si="0"/>
        <v>2280</v>
      </c>
      <c r="F28" s="22">
        <f>E28*5</f>
        <v>11400</v>
      </c>
    </row>
    <row r="29" spans="1:6" ht="12.75">
      <c r="A29" s="2" t="s">
        <v>46</v>
      </c>
      <c r="B29" s="2" t="s">
        <v>65</v>
      </c>
      <c r="C29" s="2">
        <v>2720</v>
      </c>
      <c r="D29" s="2">
        <v>5000</v>
      </c>
      <c r="E29" s="11">
        <f t="shared" si="0"/>
        <v>2280</v>
      </c>
      <c r="F29" s="22">
        <f>E29*9/30</f>
        <v>684</v>
      </c>
    </row>
    <row r="30" spans="1:6" ht="12.75">
      <c r="A30" s="2" t="s">
        <v>50</v>
      </c>
      <c r="B30" s="2" t="s">
        <v>66</v>
      </c>
      <c r="C30" s="2">
        <v>2720</v>
      </c>
      <c r="D30" s="2">
        <v>5000</v>
      </c>
      <c r="E30" s="11">
        <f t="shared" si="0"/>
        <v>2280</v>
      </c>
      <c r="F30" s="22">
        <f>E30*15/31</f>
        <v>1103.225806451613</v>
      </c>
    </row>
    <row r="31" spans="1:6" ht="12.75">
      <c r="A31" s="2" t="s">
        <v>48</v>
      </c>
      <c r="B31" s="2" t="s">
        <v>57</v>
      </c>
      <c r="C31" s="2">
        <v>2720</v>
      </c>
      <c r="D31" s="2">
        <v>5000</v>
      </c>
      <c r="E31" s="11">
        <f t="shared" si="0"/>
        <v>2280</v>
      </c>
      <c r="F31" s="22">
        <f>E31*3</f>
        <v>6840</v>
      </c>
    </row>
    <row r="32" spans="1:6" ht="12.75">
      <c r="A32" s="2" t="s">
        <v>49</v>
      </c>
      <c r="B32" s="2" t="s">
        <v>67</v>
      </c>
      <c r="C32" s="2">
        <v>2720</v>
      </c>
      <c r="D32" s="2">
        <v>5000</v>
      </c>
      <c r="E32" s="11">
        <f t="shared" si="0"/>
        <v>2280</v>
      </c>
      <c r="F32" s="22">
        <f>E32*20/31</f>
        <v>1470.967741935484</v>
      </c>
    </row>
    <row r="33" spans="1:6" ht="12.75">
      <c r="A33" s="2" t="s">
        <v>53</v>
      </c>
      <c r="B33" s="2" t="s">
        <v>68</v>
      </c>
      <c r="C33" s="2">
        <v>2720</v>
      </c>
      <c r="D33" s="2">
        <v>5000</v>
      </c>
      <c r="E33" s="11">
        <f t="shared" si="0"/>
        <v>2280</v>
      </c>
      <c r="F33" s="22">
        <f>E33*2/31</f>
        <v>147.09677419354838</v>
      </c>
    </row>
    <row r="34" spans="1:6" ht="12.75">
      <c r="A34" s="2" t="s">
        <v>51</v>
      </c>
      <c r="B34" s="2" t="s">
        <v>55</v>
      </c>
      <c r="C34" s="2">
        <v>2720</v>
      </c>
      <c r="D34" s="2">
        <v>5000</v>
      </c>
      <c r="E34" s="11">
        <f t="shared" si="0"/>
        <v>2280</v>
      </c>
      <c r="F34" s="22">
        <f>E34*5</f>
        <v>11400</v>
      </c>
    </row>
    <row r="35" spans="1:6" ht="12.75">
      <c r="A35" s="2" t="s">
        <v>52</v>
      </c>
      <c r="B35" s="2" t="s">
        <v>69</v>
      </c>
      <c r="C35" s="2">
        <v>2720</v>
      </c>
      <c r="D35" s="2">
        <v>5000</v>
      </c>
      <c r="E35" s="11">
        <f t="shared" si="0"/>
        <v>2280</v>
      </c>
      <c r="F35" s="22">
        <f>E35*7/30</f>
        <v>532</v>
      </c>
    </row>
    <row r="36" spans="1:6" ht="12.75">
      <c r="A36" s="2" t="s">
        <v>37</v>
      </c>
      <c r="B36" s="2" t="s">
        <v>70</v>
      </c>
      <c r="C36" s="2">
        <v>2856</v>
      </c>
      <c r="D36" s="2">
        <v>5000</v>
      </c>
      <c r="E36" s="11">
        <f t="shared" si="0"/>
        <v>2144</v>
      </c>
      <c r="F36" s="22">
        <f>E36*14/31</f>
        <v>968.258064516129</v>
      </c>
    </row>
    <row r="37" spans="1:6" ht="18">
      <c r="A37" s="14"/>
      <c r="B37" s="14"/>
      <c r="C37" s="37" t="s">
        <v>9</v>
      </c>
      <c r="D37" s="37"/>
      <c r="E37" s="37"/>
      <c r="F37" s="24">
        <f>SUM(F18:F36)</f>
        <v>50890.8504398827</v>
      </c>
    </row>
    <row r="38" spans="1:6" ht="12.75">
      <c r="A38" s="13"/>
      <c r="B38" s="13"/>
      <c r="C38" s="13"/>
      <c r="D38" s="13"/>
      <c r="E38" s="13"/>
      <c r="F38" s="13"/>
    </row>
    <row r="39" spans="1:6" ht="18">
      <c r="A39" s="26" t="s">
        <v>10</v>
      </c>
      <c r="B39" s="26"/>
      <c r="C39" s="26"/>
      <c r="D39" s="26"/>
      <c r="E39" s="26"/>
      <c r="F39" s="26"/>
    </row>
    <row r="40" spans="1:10" ht="25.5" customHeight="1">
      <c r="A40" s="16"/>
      <c r="B40" s="16"/>
      <c r="C40" s="16" t="s">
        <v>0</v>
      </c>
      <c r="D40" s="16" t="s">
        <v>1</v>
      </c>
      <c r="E40" s="16" t="s">
        <v>2</v>
      </c>
      <c r="F40" s="16" t="s">
        <v>3</v>
      </c>
      <c r="G40" s="36"/>
      <c r="H40" s="36"/>
      <c r="I40" s="36"/>
      <c r="J40" s="36"/>
    </row>
    <row r="41" spans="1:11" ht="25.5">
      <c r="A41" s="10" t="s">
        <v>73</v>
      </c>
      <c r="B41" s="10" t="s">
        <v>74</v>
      </c>
      <c r="C41" s="11">
        <f>C4*50/100</f>
        <v>4550</v>
      </c>
      <c r="D41" s="11">
        <f>D4*50/100</f>
        <v>4910</v>
      </c>
      <c r="E41" s="11">
        <f>D41-C41</f>
        <v>360</v>
      </c>
      <c r="F41" s="11">
        <f>E41*44</f>
        <v>15840</v>
      </c>
      <c r="K41" s="8"/>
    </row>
    <row r="42" spans="1:6" ht="18">
      <c r="A42" s="14"/>
      <c r="B42" s="14"/>
      <c r="C42" s="27" t="s">
        <v>11</v>
      </c>
      <c r="D42" s="27"/>
      <c r="E42" s="27"/>
      <c r="F42" s="17">
        <f>F41</f>
        <v>15840</v>
      </c>
    </row>
    <row r="43" spans="1:6" ht="12.75">
      <c r="A43" s="13"/>
      <c r="B43" s="13"/>
      <c r="C43" s="13"/>
      <c r="D43" s="13"/>
      <c r="E43" s="13"/>
      <c r="F43" s="13"/>
    </row>
    <row r="44" spans="1:6" ht="18">
      <c r="A44" s="26" t="s">
        <v>12</v>
      </c>
      <c r="B44" s="26"/>
      <c r="C44" s="26"/>
      <c r="D44" s="26"/>
      <c r="E44" s="26"/>
      <c r="F44" s="26"/>
    </row>
    <row r="45" spans="1:6" ht="12.75">
      <c r="A45" s="9"/>
      <c r="B45" s="9"/>
      <c r="C45" s="9" t="s">
        <v>0</v>
      </c>
      <c r="D45" s="9" t="s">
        <v>1</v>
      </c>
      <c r="E45" s="9" t="s">
        <v>2</v>
      </c>
      <c r="F45" s="9" t="s">
        <v>3</v>
      </c>
    </row>
    <row r="46" spans="1:6" ht="25.5">
      <c r="A46" s="10" t="s">
        <v>76</v>
      </c>
      <c r="B46" s="10" t="s">
        <v>75</v>
      </c>
      <c r="C46" s="11">
        <f>C4*15/100</f>
        <v>1365</v>
      </c>
      <c r="D46" s="11">
        <f>D4*15/100</f>
        <v>1473</v>
      </c>
      <c r="E46" s="11">
        <f>D46-C46</f>
        <v>108</v>
      </c>
      <c r="F46" s="11">
        <f>E46*38</f>
        <v>4104</v>
      </c>
    </row>
    <row r="47" spans="1:6" ht="18">
      <c r="A47" s="14"/>
      <c r="B47" s="14"/>
      <c r="C47" s="27" t="s">
        <v>9</v>
      </c>
      <c r="D47" s="27"/>
      <c r="E47" s="27"/>
      <c r="F47" s="14">
        <f>F46</f>
        <v>4104</v>
      </c>
    </row>
    <row r="48" spans="1:6" ht="12.75">
      <c r="A48" s="13"/>
      <c r="B48" s="13"/>
      <c r="C48" s="13"/>
      <c r="D48" s="13"/>
      <c r="E48" s="13"/>
      <c r="F48" s="13"/>
    </row>
    <row r="49" spans="1:6" ht="18">
      <c r="A49" s="26" t="s">
        <v>13</v>
      </c>
      <c r="B49" s="26"/>
      <c r="C49" s="26"/>
      <c r="D49" s="26"/>
      <c r="E49" s="26"/>
      <c r="F49" s="26"/>
    </row>
    <row r="50" spans="1:6" ht="18">
      <c r="A50" s="18"/>
      <c r="B50" s="18"/>
      <c r="C50" s="9" t="s">
        <v>0</v>
      </c>
      <c r="D50" s="9" t="s">
        <v>1</v>
      </c>
      <c r="E50" s="9" t="s">
        <v>2</v>
      </c>
      <c r="F50" s="9" t="s">
        <v>3</v>
      </c>
    </row>
    <row r="51" spans="1:6" ht="12.75">
      <c r="A51" s="9" t="s">
        <v>14</v>
      </c>
      <c r="B51" s="9" t="s">
        <v>34</v>
      </c>
      <c r="C51" s="9">
        <f aca="true" t="shared" si="1" ref="C51:D53">C6*20/100</f>
        <v>3064</v>
      </c>
      <c r="D51" s="9">
        <f t="shared" si="1"/>
        <v>3440</v>
      </c>
      <c r="E51" s="9">
        <f>D51-C51</f>
        <v>376</v>
      </c>
      <c r="F51" s="9">
        <f>E51*5</f>
        <v>1880</v>
      </c>
    </row>
    <row r="52" spans="1:6" ht="12.75">
      <c r="A52" s="9" t="s">
        <v>15</v>
      </c>
      <c r="B52" s="9" t="s">
        <v>33</v>
      </c>
      <c r="C52" s="9">
        <f t="shared" si="1"/>
        <v>3186</v>
      </c>
      <c r="D52" s="9">
        <f t="shared" si="1"/>
        <v>3600</v>
      </c>
      <c r="E52" s="9">
        <f>D52-C52</f>
        <v>414</v>
      </c>
      <c r="F52" s="9">
        <f>E52*12</f>
        <v>4968</v>
      </c>
    </row>
    <row r="53" spans="1:6" ht="12.75">
      <c r="A53" s="9" t="s">
        <v>77</v>
      </c>
      <c r="B53" s="9" t="s">
        <v>72</v>
      </c>
      <c r="C53" s="9">
        <f t="shared" si="1"/>
        <v>3308</v>
      </c>
      <c r="D53" s="9">
        <f t="shared" si="1"/>
        <v>3760</v>
      </c>
      <c r="E53" s="9">
        <f>D53-C53</f>
        <v>452</v>
      </c>
      <c r="F53" s="9">
        <f>E53*9</f>
        <v>4068</v>
      </c>
    </row>
    <row r="54" spans="1:6" ht="18">
      <c r="A54" s="15"/>
      <c r="B54" s="15"/>
      <c r="C54" s="27" t="s">
        <v>9</v>
      </c>
      <c r="D54" s="27"/>
      <c r="E54" s="27"/>
      <c r="F54" s="15">
        <f>SUM(F51:F53)</f>
        <v>10916</v>
      </c>
    </row>
    <row r="55" spans="1:6" ht="18">
      <c r="A55" s="26" t="s">
        <v>16</v>
      </c>
      <c r="B55" s="26"/>
      <c r="C55" s="26"/>
      <c r="D55" s="26"/>
      <c r="E55" s="26"/>
      <c r="F55" s="26"/>
    </row>
    <row r="56" spans="1:6" ht="18">
      <c r="A56" s="18"/>
      <c r="B56" s="18"/>
      <c r="C56" s="9" t="s">
        <v>0</v>
      </c>
      <c r="D56" s="9" t="s">
        <v>1</v>
      </c>
      <c r="E56" s="9" t="s">
        <v>2</v>
      </c>
      <c r="F56" s="9" t="s">
        <v>3</v>
      </c>
    </row>
    <row r="57" spans="1:6" ht="12.75">
      <c r="A57" s="9" t="s">
        <v>17</v>
      </c>
      <c r="B57" s="9" t="s">
        <v>34</v>
      </c>
      <c r="C57" s="9">
        <f>C52/2</f>
        <v>1593</v>
      </c>
      <c r="D57" s="9">
        <f>D52/2</f>
        <v>1800</v>
      </c>
      <c r="E57" s="9">
        <f>D57-C57</f>
        <v>207</v>
      </c>
      <c r="F57" s="9">
        <f>E57*5</f>
        <v>1035</v>
      </c>
    </row>
    <row r="58" spans="1:6" ht="12.75">
      <c r="A58" s="9" t="s">
        <v>77</v>
      </c>
      <c r="B58" s="9" t="s">
        <v>72</v>
      </c>
      <c r="C58" s="9">
        <f>C53/2</f>
        <v>1654</v>
      </c>
      <c r="D58" s="9">
        <f>D53/2</f>
        <v>1880</v>
      </c>
      <c r="E58" s="9">
        <f>D58-C58</f>
        <v>226</v>
      </c>
      <c r="F58" s="9">
        <f>E58*9</f>
        <v>2034</v>
      </c>
    </row>
    <row r="59" spans="1:6" ht="18">
      <c r="A59" s="14"/>
      <c r="B59" s="14"/>
      <c r="C59" s="27" t="s">
        <v>9</v>
      </c>
      <c r="D59" s="27"/>
      <c r="E59" s="27"/>
      <c r="F59" s="15">
        <f>SUM(F57:F58)</f>
        <v>3069</v>
      </c>
    </row>
    <row r="60" spans="1:6" ht="12.75">
      <c r="A60" s="13"/>
      <c r="B60" s="13"/>
      <c r="C60" s="13"/>
      <c r="D60" s="13"/>
      <c r="E60" s="13"/>
      <c r="F60" s="13"/>
    </row>
    <row r="61" spans="1:6" ht="18">
      <c r="A61" s="26" t="s">
        <v>79</v>
      </c>
      <c r="B61" s="26"/>
      <c r="C61" s="26"/>
      <c r="D61" s="26"/>
      <c r="E61" s="26"/>
      <c r="F61" s="26"/>
    </row>
    <row r="62" spans="1:6" ht="12.75">
      <c r="A62" s="9" t="s">
        <v>80</v>
      </c>
      <c r="B62" s="9" t="s">
        <v>81</v>
      </c>
      <c r="C62" s="9">
        <f>C8*10/100</f>
        <v>1654</v>
      </c>
      <c r="D62" s="9">
        <f>D8*10/100</f>
        <v>1880</v>
      </c>
      <c r="E62" s="9">
        <f>D62-C62</f>
        <v>226</v>
      </c>
      <c r="F62" s="9">
        <f>E62*2</f>
        <v>452</v>
      </c>
    </row>
    <row r="63" spans="1:6" ht="18">
      <c r="A63" s="14"/>
      <c r="B63" s="14"/>
      <c r="C63" s="27" t="s">
        <v>9</v>
      </c>
      <c r="D63" s="27"/>
      <c r="E63" s="27"/>
      <c r="F63" s="15">
        <f>SUM(F61:F62)</f>
        <v>452</v>
      </c>
    </row>
    <row r="64" spans="1:6" ht="18">
      <c r="A64" s="26" t="s">
        <v>23</v>
      </c>
      <c r="B64" s="26"/>
      <c r="C64" s="26"/>
      <c r="D64" s="26"/>
      <c r="E64" s="26"/>
      <c r="F64" s="26"/>
    </row>
    <row r="65" spans="1:6" ht="18">
      <c r="A65" s="18"/>
      <c r="B65" s="18"/>
      <c r="C65" s="9" t="s">
        <v>0</v>
      </c>
      <c r="D65" s="9" t="s">
        <v>1</v>
      </c>
      <c r="E65" s="9" t="s">
        <v>2</v>
      </c>
      <c r="F65" s="9" t="s">
        <v>3</v>
      </c>
    </row>
    <row r="66" spans="1:6" ht="12.75">
      <c r="A66" s="9" t="s">
        <v>24</v>
      </c>
      <c r="B66" s="9" t="s">
        <v>31</v>
      </c>
      <c r="C66" s="9">
        <f>C4*20/100</f>
        <v>1820</v>
      </c>
      <c r="D66" s="9">
        <f>D4*20/100</f>
        <v>1964</v>
      </c>
      <c r="E66" s="9">
        <f>D66-C66</f>
        <v>144</v>
      </c>
      <c r="F66" s="9">
        <f>E66*6</f>
        <v>864</v>
      </c>
    </row>
    <row r="67" spans="1:6" ht="18">
      <c r="A67" s="14"/>
      <c r="B67" s="14"/>
      <c r="C67" s="27" t="s">
        <v>9</v>
      </c>
      <c r="D67" s="27"/>
      <c r="E67" s="27"/>
      <c r="F67" s="15">
        <f>F66</f>
        <v>864</v>
      </c>
    </row>
    <row r="68" spans="1:6" ht="12.75">
      <c r="A68" s="13"/>
      <c r="B68" s="13"/>
      <c r="C68" s="13"/>
      <c r="D68" s="13"/>
      <c r="E68" s="13"/>
      <c r="F68" s="13"/>
    </row>
    <row r="69" spans="1:6" ht="18">
      <c r="A69" s="26" t="s">
        <v>26</v>
      </c>
      <c r="B69" s="26"/>
      <c r="C69" s="26"/>
      <c r="D69" s="26"/>
      <c r="E69" s="26"/>
      <c r="F69" s="26"/>
    </row>
    <row r="70" spans="1:6" ht="18">
      <c r="A70" s="18"/>
      <c r="B70" s="18"/>
      <c r="C70" s="9" t="s">
        <v>0</v>
      </c>
      <c r="D70" s="9" t="s">
        <v>1</v>
      </c>
      <c r="E70" s="9" t="s">
        <v>2</v>
      </c>
      <c r="F70" s="9" t="s">
        <v>3</v>
      </c>
    </row>
    <row r="71" spans="1:6" ht="12.75">
      <c r="A71" s="9" t="s">
        <v>84</v>
      </c>
      <c r="B71" s="10" t="s">
        <v>85</v>
      </c>
      <c r="C71" s="20">
        <v>1000</v>
      </c>
      <c r="D71" s="20">
        <f>D4*15/100</f>
        <v>1473</v>
      </c>
      <c r="E71" s="9">
        <f>D71-C71</f>
        <v>473</v>
      </c>
      <c r="F71" s="9">
        <f>E71*42</f>
        <v>19866</v>
      </c>
    </row>
    <row r="72" spans="1:6" ht="12.75">
      <c r="A72" s="9" t="s">
        <v>80</v>
      </c>
      <c r="B72" s="10" t="s">
        <v>83</v>
      </c>
      <c r="C72" s="20">
        <v>1200</v>
      </c>
      <c r="D72" s="20">
        <v>1473</v>
      </c>
      <c r="E72" s="9">
        <f>D72-C72</f>
        <v>273</v>
      </c>
      <c r="F72" s="9">
        <f>E72*2</f>
        <v>546</v>
      </c>
    </row>
    <row r="73" spans="1:6" ht="18">
      <c r="A73" s="14"/>
      <c r="B73" s="14"/>
      <c r="C73" s="27" t="s">
        <v>9</v>
      </c>
      <c r="D73" s="27"/>
      <c r="E73" s="27"/>
      <c r="F73" s="15">
        <f>SUM(F71:F72)</f>
        <v>20412</v>
      </c>
    </row>
    <row r="74" spans="1:6" ht="12.75">
      <c r="A74" s="13"/>
      <c r="B74" s="13"/>
      <c r="C74" s="13"/>
      <c r="D74" s="13"/>
      <c r="E74" s="13"/>
      <c r="F74" s="13"/>
    </row>
    <row r="75" spans="1:6" ht="12.75">
      <c r="A75" s="13"/>
      <c r="B75" s="13"/>
      <c r="C75" s="13"/>
      <c r="D75" s="13"/>
      <c r="E75" s="13"/>
      <c r="F75" s="13"/>
    </row>
    <row r="76" spans="1:6" ht="12.75">
      <c r="A76" s="13"/>
      <c r="B76" s="13"/>
      <c r="C76" s="13"/>
      <c r="D76" s="13"/>
      <c r="E76" s="13"/>
      <c r="F76" s="13"/>
    </row>
    <row r="77" spans="1:6" ht="23.25">
      <c r="A77" s="19" t="s">
        <v>18</v>
      </c>
      <c r="B77" s="19"/>
      <c r="C77" s="19"/>
      <c r="D77" s="19"/>
      <c r="E77" s="19"/>
      <c r="F77" s="25">
        <f>F9+F14+F37+F42+F47+F54+F59+F63+F67+F73</f>
        <v>202105.8504398827</v>
      </c>
    </row>
  </sheetData>
  <sheetProtection/>
  <mergeCells count="24">
    <mergeCell ref="G40:J40"/>
    <mergeCell ref="G4:K4"/>
    <mergeCell ref="C47:E47"/>
    <mergeCell ref="C37:E37"/>
    <mergeCell ref="A39:F39"/>
    <mergeCell ref="C42:E42"/>
    <mergeCell ref="A44:F44"/>
    <mergeCell ref="A10:F10"/>
    <mergeCell ref="C14:E14"/>
    <mergeCell ref="A1:F1"/>
    <mergeCell ref="C54:E54"/>
    <mergeCell ref="C9:E9"/>
    <mergeCell ref="A2:F2"/>
    <mergeCell ref="A11:F11"/>
    <mergeCell ref="A16:F16"/>
    <mergeCell ref="A49:F49"/>
    <mergeCell ref="A55:F55"/>
    <mergeCell ref="C59:E59"/>
    <mergeCell ref="A69:F69"/>
    <mergeCell ref="C73:E73"/>
    <mergeCell ref="C67:E67"/>
    <mergeCell ref="A64:F64"/>
    <mergeCell ref="A61:F61"/>
    <mergeCell ref="C63:E6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">
      <selection activeCell="D66" sqref="D66"/>
    </sheetView>
  </sheetViews>
  <sheetFormatPr defaultColWidth="9.140625" defaultRowHeight="12.75"/>
  <cols>
    <col min="1" max="1" width="25.140625" style="1" customWidth="1"/>
    <col min="2" max="2" width="13.421875" style="1" customWidth="1"/>
    <col min="3" max="5" width="9.140625" style="1" customWidth="1"/>
    <col min="6" max="6" width="15.00390625" style="1" customWidth="1"/>
    <col min="7" max="16384" width="9.140625" style="1" customWidth="1"/>
  </cols>
  <sheetData>
    <row r="1" spans="1:6" ht="18">
      <c r="A1" s="33" t="s">
        <v>35</v>
      </c>
      <c r="B1" s="33"/>
      <c r="C1" s="33"/>
      <c r="D1" s="33"/>
      <c r="E1" s="33"/>
      <c r="F1" s="33"/>
    </row>
    <row r="2" spans="1:6" ht="18">
      <c r="A2" s="34" t="s">
        <v>5</v>
      </c>
      <c r="B2" s="34"/>
      <c r="C2" s="34"/>
      <c r="D2" s="34"/>
      <c r="E2" s="34"/>
      <c r="F2" s="34"/>
    </row>
    <row r="3" spans="1:6" ht="12.75">
      <c r="A3" s="2" t="s">
        <v>29</v>
      </c>
      <c r="B3" s="2" t="s">
        <v>30</v>
      </c>
      <c r="C3" s="2" t="s">
        <v>0</v>
      </c>
      <c r="D3" s="2" t="s">
        <v>1</v>
      </c>
      <c r="E3" s="2" t="s">
        <v>2</v>
      </c>
      <c r="F3" s="2" t="s">
        <v>3</v>
      </c>
    </row>
    <row r="4" spans="1:11" ht="12.75">
      <c r="A4" s="3" t="s">
        <v>7</v>
      </c>
      <c r="B4" s="3" t="s">
        <v>31</v>
      </c>
      <c r="C4" s="4">
        <v>4740</v>
      </c>
      <c r="D4" s="4">
        <v>5300</v>
      </c>
      <c r="E4" s="5">
        <f>D4-C4</f>
        <v>560</v>
      </c>
      <c r="F4" s="5">
        <f>E4*6</f>
        <v>3360</v>
      </c>
      <c r="G4" s="29" t="s">
        <v>19</v>
      </c>
      <c r="H4" s="30"/>
      <c r="I4" s="30"/>
      <c r="J4" s="30"/>
      <c r="K4" s="30"/>
    </row>
    <row r="5" spans="1:6" ht="12.75">
      <c r="A5" s="3" t="s">
        <v>20</v>
      </c>
      <c r="B5" s="3" t="s">
        <v>32</v>
      </c>
      <c r="C5" s="4">
        <v>7720</v>
      </c>
      <c r="D5" s="4">
        <v>8610</v>
      </c>
      <c r="E5" s="5">
        <f>D5-C5</f>
        <v>890</v>
      </c>
      <c r="F5" s="5">
        <f>E5*5</f>
        <v>4450</v>
      </c>
    </row>
    <row r="6" spans="1:6" ht="12.75">
      <c r="A6" s="3" t="s">
        <v>21</v>
      </c>
      <c r="B6" s="3" t="s">
        <v>33</v>
      </c>
      <c r="C6" s="4">
        <v>8100</v>
      </c>
      <c r="D6" s="4">
        <v>9220</v>
      </c>
      <c r="E6" s="5">
        <f>D6-C6</f>
        <v>1120</v>
      </c>
      <c r="F6" s="5">
        <f>E6*12</f>
        <v>13440</v>
      </c>
    </row>
    <row r="7" spans="1:6" ht="12.75">
      <c r="A7" s="3" t="s">
        <v>22</v>
      </c>
      <c r="B7" s="3" t="s">
        <v>33</v>
      </c>
      <c r="C7" s="4">
        <v>8480</v>
      </c>
      <c r="D7" s="4">
        <v>9830</v>
      </c>
      <c r="E7" s="5">
        <f>D7-C7</f>
        <v>1350</v>
      </c>
      <c r="F7" s="5">
        <f>E7*12</f>
        <v>16200</v>
      </c>
    </row>
    <row r="8" spans="1:6" ht="12.75">
      <c r="A8" s="3" t="s">
        <v>71</v>
      </c>
      <c r="B8" s="3" t="s">
        <v>72</v>
      </c>
      <c r="C8" s="4">
        <v>8860</v>
      </c>
      <c r="D8" s="4">
        <v>10440</v>
      </c>
      <c r="E8" s="5">
        <f>D8-C8</f>
        <v>1580</v>
      </c>
      <c r="F8" s="5">
        <f>E8*9</f>
        <v>14220</v>
      </c>
    </row>
    <row r="9" spans="1:6" ht="18">
      <c r="A9" s="6"/>
      <c r="B9" s="6"/>
      <c r="C9" s="32" t="s">
        <v>4</v>
      </c>
      <c r="D9" s="32"/>
      <c r="E9" s="32"/>
      <c r="F9" s="7">
        <f>SUM(F4:F8)</f>
        <v>51670</v>
      </c>
    </row>
    <row r="10" spans="1:6" ht="15">
      <c r="A10" s="31" t="s">
        <v>27</v>
      </c>
      <c r="B10" s="31"/>
      <c r="C10" s="31"/>
      <c r="D10" s="31"/>
      <c r="E10" s="31"/>
      <c r="F10" s="31"/>
    </row>
    <row r="11" spans="1:6" ht="18">
      <c r="A11" s="26" t="s">
        <v>6</v>
      </c>
      <c r="B11" s="26"/>
      <c r="C11" s="26"/>
      <c r="D11" s="26"/>
      <c r="E11" s="26"/>
      <c r="F11" s="26"/>
    </row>
    <row r="12" spans="1:6" ht="12.75">
      <c r="A12" s="9"/>
      <c r="B12" s="9"/>
      <c r="C12" s="9" t="s">
        <v>0</v>
      </c>
      <c r="D12" s="9" t="s">
        <v>1</v>
      </c>
      <c r="E12" s="9" t="s">
        <v>2</v>
      </c>
      <c r="F12" s="9" t="s">
        <v>3</v>
      </c>
    </row>
    <row r="13" spans="1:6" ht="12.75">
      <c r="A13" s="10" t="s">
        <v>73</v>
      </c>
      <c r="B13" s="10" t="s">
        <v>74</v>
      </c>
      <c r="C13" s="5">
        <v>1146</v>
      </c>
      <c r="D13" s="5">
        <v>1476</v>
      </c>
      <c r="E13" s="11">
        <f>D13-C13</f>
        <v>330</v>
      </c>
      <c r="F13" s="11">
        <f>E13*44</f>
        <v>14520</v>
      </c>
    </row>
    <row r="14" spans="1:6" ht="18">
      <c r="A14" s="12"/>
      <c r="B14" s="12"/>
      <c r="C14" s="35" t="s">
        <v>9</v>
      </c>
      <c r="D14" s="35"/>
      <c r="E14" s="35"/>
      <c r="F14" s="12">
        <f>F13</f>
        <v>14520</v>
      </c>
    </row>
    <row r="15" spans="1:6" ht="12.75">
      <c r="A15" s="13"/>
      <c r="B15" s="13"/>
      <c r="C15" s="13"/>
      <c r="D15" s="13"/>
      <c r="E15" s="13"/>
      <c r="F15" s="13"/>
    </row>
    <row r="16" spans="1:6" ht="18">
      <c r="A16" s="26" t="s">
        <v>8</v>
      </c>
      <c r="B16" s="26"/>
      <c r="C16" s="26"/>
      <c r="D16" s="26"/>
      <c r="E16" s="26"/>
      <c r="F16" s="26"/>
    </row>
    <row r="17" spans="1:6" ht="12.75">
      <c r="A17" s="9"/>
      <c r="B17" s="9"/>
      <c r="C17" s="9" t="s">
        <v>0</v>
      </c>
      <c r="D17" s="9" t="s">
        <v>1</v>
      </c>
      <c r="E17" s="9" t="s">
        <v>2</v>
      </c>
      <c r="F17" s="9" t="s">
        <v>3</v>
      </c>
    </row>
    <row r="18" spans="1:6" ht="12.75">
      <c r="A18" s="21" t="s">
        <v>40</v>
      </c>
      <c r="B18" s="3" t="s">
        <v>56</v>
      </c>
      <c r="C18" s="2">
        <v>1150</v>
      </c>
      <c r="D18" s="2">
        <v>1700</v>
      </c>
      <c r="E18" s="11">
        <f aca="true" t="shared" si="0" ref="E18:E36">D18-C18</f>
        <v>550</v>
      </c>
      <c r="F18" s="22">
        <f>E18*17/33</f>
        <v>283.3333333333333</v>
      </c>
    </row>
    <row r="19" spans="1:6" ht="12.75">
      <c r="A19" s="21" t="s">
        <v>38</v>
      </c>
      <c r="B19" s="3" t="s">
        <v>57</v>
      </c>
      <c r="C19" s="2">
        <v>1150</v>
      </c>
      <c r="D19" s="2">
        <v>1700</v>
      </c>
      <c r="E19" s="11">
        <f t="shared" si="0"/>
        <v>550</v>
      </c>
      <c r="F19" s="22">
        <f>E19*3</f>
        <v>1650</v>
      </c>
    </row>
    <row r="20" spans="1:6" ht="12.75">
      <c r="A20" s="21" t="s">
        <v>39</v>
      </c>
      <c r="B20" s="3" t="s">
        <v>58</v>
      </c>
      <c r="C20" s="2">
        <v>1150</v>
      </c>
      <c r="D20" s="2">
        <v>1700</v>
      </c>
      <c r="E20" s="11">
        <f t="shared" si="0"/>
        <v>550</v>
      </c>
      <c r="F20" s="22">
        <f>E20*23/31</f>
        <v>408.06451612903226</v>
      </c>
    </row>
    <row r="21" spans="1:6" ht="12.75">
      <c r="A21" s="21" t="s">
        <v>54</v>
      </c>
      <c r="B21" s="3" t="s">
        <v>59</v>
      </c>
      <c r="C21" s="2">
        <v>1150</v>
      </c>
      <c r="D21" s="2">
        <v>1700</v>
      </c>
      <c r="E21" s="11">
        <f t="shared" si="0"/>
        <v>550</v>
      </c>
      <c r="F21" s="22">
        <f>E21*30/31</f>
        <v>532.258064516129</v>
      </c>
    </row>
    <row r="22" spans="1:6" ht="12.75">
      <c r="A22" s="21" t="s">
        <v>41</v>
      </c>
      <c r="B22" s="3" t="s">
        <v>60</v>
      </c>
      <c r="C22" s="2">
        <v>1150</v>
      </c>
      <c r="D22" s="2">
        <v>1700</v>
      </c>
      <c r="E22" s="11">
        <f t="shared" si="0"/>
        <v>550</v>
      </c>
      <c r="F22" s="22">
        <f>E22*4</f>
        <v>2200</v>
      </c>
    </row>
    <row r="23" spans="1:6" ht="12.75">
      <c r="A23" s="21" t="s">
        <v>42</v>
      </c>
      <c r="B23" s="3" t="s">
        <v>61</v>
      </c>
      <c r="C23" s="2">
        <v>1150</v>
      </c>
      <c r="D23" s="2">
        <v>1700</v>
      </c>
      <c r="E23" s="11">
        <f t="shared" si="0"/>
        <v>550</v>
      </c>
      <c r="F23" s="22">
        <f>E23*8/30</f>
        <v>146.66666666666666</v>
      </c>
    </row>
    <row r="24" spans="1:6" ht="12.75">
      <c r="A24" s="2" t="s">
        <v>36</v>
      </c>
      <c r="B24" s="2" t="s">
        <v>62</v>
      </c>
      <c r="C24" s="2">
        <v>1500</v>
      </c>
      <c r="D24" s="2">
        <v>2000</v>
      </c>
      <c r="E24" s="11">
        <f t="shared" si="0"/>
        <v>500</v>
      </c>
      <c r="F24" s="22">
        <f>E24*5/31</f>
        <v>80.64516129032258</v>
      </c>
    </row>
    <row r="25" spans="1:6" ht="12.75">
      <c r="A25" s="2" t="s">
        <v>44</v>
      </c>
      <c r="B25" s="2" t="s">
        <v>57</v>
      </c>
      <c r="C25" s="2">
        <v>1840</v>
      </c>
      <c r="D25" s="2">
        <v>2720</v>
      </c>
      <c r="E25" s="11">
        <f t="shared" si="0"/>
        <v>880</v>
      </c>
      <c r="F25" s="22">
        <f>E25*3</f>
        <v>2640</v>
      </c>
    </row>
    <row r="26" spans="1:6" ht="12.75">
      <c r="A26" s="2" t="s">
        <v>43</v>
      </c>
      <c r="B26" s="2" t="s">
        <v>63</v>
      </c>
      <c r="C26" s="2">
        <v>1840</v>
      </c>
      <c r="D26" s="2">
        <v>2720</v>
      </c>
      <c r="E26" s="11">
        <f t="shared" si="0"/>
        <v>880</v>
      </c>
      <c r="F26" s="22">
        <f>E26*21/31</f>
        <v>596.1290322580645</v>
      </c>
    </row>
    <row r="27" spans="1:6" ht="12.75">
      <c r="A27" s="2" t="s">
        <v>47</v>
      </c>
      <c r="B27" s="2" t="s">
        <v>64</v>
      </c>
      <c r="C27" s="2">
        <v>1840</v>
      </c>
      <c r="D27" s="2">
        <v>2720</v>
      </c>
      <c r="E27" s="11">
        <f t="shared" si="0"/>
        <v>880</v>
      </c>
      <c r="F27" s="22">
        <f>E27*1/31</f>
        <v>28.387096774193548</v>
      </c>
    </row>
    <row r="28" spans="1:6" ht="12.75">
      <c r="A28" s="2" t="s">
        <v>45</v>
      </c>
      <c r="B28" s="2" t="s">
        <v>55</v>
      </c>
      <c r="C28" s="2">
        <v>1840</v>
      </c>
      <c r="D28" s="2">
        <v>2720</v>
      </c>
      <c r="E28" s="11">
        <f t="shared" si="0"/>
        <v>880</v>
      </c>
      <c r="F28" s="22">
        <f>E28*5</f>
        <v>4400</v>
      </c>
    </row>
    <row r="29" spans="1:6" ht="12.75">
      <c r="A29" s="2" t="s">
        <v>46</v>
      </c>
      <c r="B29" s="2" t="s">
        <v>65</v>
      </c>
      <c r="C29" s="2">
        <v>1840</v>
      </c>
      <c r="D29" s="2">
        <v>2720</v>
      </c>
      <c r="E29" s="11">
        <f t="shared" si="0"/>
        <v>880</v>
      </c>
      <c r="F29" s="22">
        <f>E29*9/30</f>
        <v>264</v>
      </c>
    </row>
    <row r="30" spans="1:6" ht="12.75">
      <c r="A30" s="2" t="s">
        <v>50</v>
      </c>
      <c r="B30" s="2" t="s">
        <v>66</v>
      </c>
      <c r="C30" s="2">
        <v>1840</v>
      </c>
      <c r="D30" s="2">
        <v>2720</v>
      </c>
      <c r="E30" s="11">
        <f t="shared" si="0"/>
        <v>880</v>
      </c>
      <c r="F30" s="22">
        <f>E30*15/31</f>
        <v>425.80645161290323</v>
      </c>
    </row>
    <row r="31" spans="1:6" ht="12.75">
      <c r="A31" s="2" t="s">
        <v>48</v>
      </c>
      <c r="B31" s="2" t="s">
        <v>57</v>
      </c>
      <c r="C31" s="2">
        <v>1840</v>
      </c>
      <c r="D31" s="2">
        <v>2720</v>
      </c>
      <c r="E31" s="11">
        <f t="shared" si="0"/>
        <v>880</v>
      </c>
      <c r="F31" s="22">
        <f>E31*3</f>
        <v>2640</v>
      </c>
    </row>
    <row r="32" spans="1:6" ht="12.75">
      <c r="A32" s="2" t="s">
        <v>49</v>
      </c>
      <c r="B32" s="2" t="s">
        <v>67</v>
      </c>
      <c r="C32" s="2">
        <v>1840</v>
      </c>
      <c r="D32" s="2">
        <v>2720</v>
      </c>
      <c r="E32" s="11">
        <f t="shared" si="0"/>
        <v>880</v>
      </c>
      <c r="F32" s="22">
        <f>E32*20/31</f>
        <v>567.741935483871</v>
      </c>
    </row>
    <row r="33" spans="1:6" ht="12.75">
      <c r="A33" s="2" t="s">
        <v>53</v>
      </c>
      <c r="B33" s="2" t="s">
        <v>68</v>
      </c>
      <c r="C33" s="2">
        <v>1840</v>
      </c>
      <c r="D33" s="2">
        <v>2720</v>
      </c>
      <c r="E33" s="11">
        <f t="shared" si="0"/>
        <v>880</v>
      </c>
      <c r="F33" s="22">
        <f>E33*2/31</f>
        <v>56.774193548387096</v>
      </c>
    </row>
    <row r="34" spans="1:6" ht="12.75">
      <c r="A34" s="2" t="s">
        <v>51</v>
      </c>
      <c r="B34" s="2" t="s">
        <v>55</v>
      </c>
      <c r="C34" s="2">
        <v>1840</v>
      </c>
      <c r="D34" s="2">
        <v>2720</v>
      </c>
      <c r="E34" s="11">
        <f t="shared" si="0"/>
        <v>880</v>
      </c>
      <c r="F34" s="22">
        <f>E34*5</f>
        <v>4400</v>
      </c>
    </row>
    <row r="35" spans="1:6" ht="12.75">
      <c r="A35" s="2" t="s">
        <v>52</v>
      </c>
      <c r="B35" s="2" t="s">
        <v>69</v>
      </c>
      <c r="C35" s="2">
        <v>1840</v>
      </c>
      <c r="D35" s="2">
        <v>2720</v>
      </c>
      <c r="E35" s="11">
        <f t="shared" si="0"/>
        <v>880</v>
      </c>
      <c r="F35" s="22">
        <f>E35*7/30</f>
        <v>205.33333333333334</v>
      </c>
    </row>
    <row r="36" spans="1:6" ht="12.75">
      <c r="A36" s="2" t="s">
        <v>37</v>
      </c>
      <c r="B36" s="2" t="s">
        <v>70</v>
      </c>
      <c r="C36" s="2">
        <v>1932</v>
      </c>
      <c r="D36" s="2">
        <v>2856</v>
      </c>
      <c r="E36" s="11">
        <f t="shared" si="0"/>
        <v>924</v>
      </c>
      <c r="F36" s="22">
        <f>E36*14/31</f>
        <v>417.2903225806452</v>
      </c>
    </row>
    <row r="37" spans="1:6" ht="18">
      <c r="A37" s="14"/>
      <c r="B37" s="14"/>
      <c r="C37" s="37" t="s">
        <v>9</v>
      </c>
      <c r="D37" s="37"/>
      <c r="E37" s="37"/>
      <c r="F37" s="24">
        <f>SUM(F18:F36)</f>
        <v>21942.430107526878</v>
      </c>
    </row>
    <row r="38" spans="1:6" ht="12.75">
      <c r="A38" s="13"/>
      <c r="B38" s="13"/>
      <c r="C38" s="13"/>
      <c r="D38" s="13"/>
      <c r="E38" s="13"/>
      <c r="F38" s="13"/>
    </row>
    <row r="39" spans="1:6" ht="18">
      <c r="A39" s="26" t="s">
        <v>10</v>
      </c>
      <c r="B39" s="26"/>
      <c r="C39" s="26"/>
      <c r="D39" s="26"/>
      <c r="E39" s="26"/>
      <c r="F39" s="26"/>
    </row>
    <row r="40" spans="1:10" ht="25.5" customHeight="1">
      <c r="A40" s="16"/>
      <c r="B40" s="16"/>
      <c r="C40" s="16" t="s">
        <v>0</v>
      </c>
      <c r="D40" s="16" t="s">
        <v>1</v>
      </c>
      <c r="E40" s="16" t="s">
        <v>2</v>
      </c>
      <c r="F40" s="16" t="s">
        <v>3</v>
      </c>
      <c r="G40" s="36"/>
      <c r="H40" s="36"/>
      <c r="I40" s="36"/>
      <c r="J40" s="36"/>
    </row>
    <row r="41" spans="1:11" ht="12.75">
      <c r="A41" s="10" t="s">
        <v>73</v>
      </c>
      <c r="B41" s="10" t="s">
        <v>74</v>
      </c>
      <c r="C41" s="11">
        <f>C4*50/100</f>
        <v>2370</v>
      </c>
      <c r="D41" s="11">
        <f>D4*50/100</f>
        <v>2650</v>
      </c>
      <c r="E41" s="11">
        <f>D41-C41</f>
        <v>280</v>
      </c>
      <c r="F41" s="11">
        <f>E41*44</f>
        <v>12320</v>
      </c>
      <c r="K41" s="8"/>
    </row>
    <row r="42" spans="1:6" ht="18">
      <c r="A42" s="14"/>
      <c r="B42" s="14"/>
      <c r="C42" s="27" t="s">
        <v>11</v>
      </c>
      <c r="D42" s="27"/>
      <c r="E42" s="27"/>
      <c r="F42" s="17">
        <f>F41</f>
        <v>12320</v>
      </c>
    </row>
    <row r="43" spans="1:6" ht="12.75">
      <c r="A43" s="13"/>
      <c r="B43" s="13"/>
      <c r="C43" s="13"/>
      <c r="D43" s="13"/>
      <c r="E43" s="13"/>
      <c r="F43" s="13"/>
    </row>
    <row r="44" spans="1:6" ht="18">
      <c r="A44" s="26" t="s">
        <v>12</v>
      </c>
      <c r="B44" s="26"/>
      <c r="C44" s="26"/>
      <c r="D44" s="26"/>
      <c r="E44" s="26"/>
      <c r="F44" s="26"/>
    </row>
    <row r="45" spans="1:6" ht="12.75">
      <c r="A45" s="9"/>
      <c r="B45" s="9"/>
      <c r="C45" s="9" t="s">
        <v>0</v>
      </c>
      <c r="D45" s="9" t="s">
        <v>1</v>
      </c>
      <c r="E45" s="9" t="s">
        <v>2</v>
      </c>
      <c r="F45" s="9" t="s">
        <v>3</v>
      </c>
    </row>
    <row r="46" spans="1:6" ht="25.5">
      <c r="A46" s="10" t="s">
        <v>76</v>
      </c>
      <c r="B46" s="10" t="s">
        <v>75</v>
      </c>
      <c r="C46" s="11">
        <f>C4*15/100</f>
        <v>711</v>
      </c>
      <c r="D46" s="11">
        <f>D4*15/100</f>
        <v>795</v>
      </c>
      <c r="E46" s="11">
        <f>D46-C46</f>
        <v>84</v>
      </c>
      <c r="F46" s="11">
        <f>E46*38</f>
        <v>3192</v>
      </c>
    </row>
    <row r="47" spans="1:6" ht="18">
      <c r="A47" s="14"/>
      <c r="B47" s="14"/>
      <c r="C47" s="27" t="s">
        <v>9</v>
      </c>
      <c r="D47" s="27"/>
      <c r="E47" s="27"/>
      <c r="F47" s="14">
        <f>F46</f>
        <v>3192</v>
      </c>
    </row>
    <row r="48" spans="1:6" ht="12.75">
      <c r="A48" s="13"/>
      <c r="B48" s="13"/>
      <c r="C48" s="13"/>
      <c r="D48" s="13"/>
      <c r="E48" s="13"/>
      <c r="F48" s="13"/>
    </row>
    <row r="49" spans="1:6" ht="18">
      <c r="A49" s="26" t="s">
        <v>13</v>
      </c>
      <c r="B49" s="26"/>
      <c r="C49" s="26"/>
      <c r="D49" s="26"/>
      <c r="E49" s="26"/>
      <c r="F49" s="26"/>
    </row>
    <row r="50" spans="1:6" ht="18">
      <c r="A50" s="18"/>
      <c r="B50" s="18"/>
      <c r="C50" s="9" t="s">
        <v>0</v>
      </c>
      <c r="D50" s="9" t="s">
        <v>1</v>
      </c>
      <c r="E50" s="9" t="s">
        <v>2</v>
      </c>
      <c r="F50" s="9" t="s">
        <v>3</v>
      </c>
    </row>
    <row r="51" spans="1:6" ht="12.75">
      <c r="A51" s="9" t="s">
        <v>14</v>
      </c>
      <c r="B51" s="9" t="s">
        <v>34</v>
      </c>
      <c r="C51" s="9">
        <f aca="true" t="shared" si="1" ref="C51:D53">C6*20/100</f>
        <v>1620</v>
      </c>
      <c r="D51" s="9">
        <f t="shared" si="1"/>
        <v>1844</v>
      </c>
      <c r="E51" s="9">
        <f>D51-C51</f>
        <v>224</v>
      </c>
      <c r="F51" s="9">
        <f>E51*5</f>
        <v>1120</v>
      </c>
    </row>
    <row r="52" spans="1:6" ht="12.75">
      <c r="A52" s="9" t="s">
        <v>15</v>
      </c>
      <c r="B52" s="9" t="s">
        <v>33</v>
      </c>
      <c r="C52" s="9">
        <f t="shared" si="1"/>
        <v>1696</v>
      </c>
      <c r="D52" s="9">
        <f t="shared" si="1"/>
        <v>1966</v>
      </c>
      <c r="E52" s="9">
        <f>D52-C52</f>
        <v>270</v>
      </c>
      <c r="F52" s="9">
        <f>E52*12</f>
        <v>3240</v>
      </c>
    </row>
    <row r="53" spans="1:6" ht="12.75">
      <c r="A53" s="9" t="s">
        <v>77</v>
      </c>
      <c r="B53" s="9" t="s">
        <v>72</v>
      </c>
      <c r="C53" s="9">
        <f t="shared" si="1"/>
        <v>1772</v>
      </c>
      <c r="D53" s="9">
        <f t="shared" si="1"/>
        <v>2088</v>
      </c>
      <c r="E53" s="9">
        <f>D53-C53</f>
        <v>316</v>
      </c>
      <c r="F53" s="9">
        <f>E53*9</f>
        <v>2844</v>
      </c>
    </row>
    <row r="54" spans="1:6" ht="18">
      <c r="A54" s="15"/>
      <c r="B54" s="15"/>
      <c r="C54" s="27" t="s">
        <v>9</v>
      </c>
      <c r="D54" s="27"/>
      <c r="E54" s="27"/>
      <c r="F54" s="15">
        <f>SUM(F51:F53)</f>
        <v>7204</v>
      </c>
    </row>
    <row r="55" spans="1:6" ht="18">
      <c r="A55" s="26" t="s">
        <v>16</v>
      </c>
      <c r="B55" s="26"/>
      <c r="C55" s="26"/>
      <c r="D55" s="26"/>
      <c r="E55" s="26"/>
      <c r="F55" s="26"/>
    </row>
    <row r="56" spans="1:6" ht="18">
      <c r="A56" s="18"/>
      <c r="B56" s="18"/>
      <c r="C56" s="9" t="s">
        <v>0</v>
      </c>
      <c r="D56" s="9" t="s">
        <v>1</v>
      </c>
      <c r="E56" s="9" t="s">
        <v>2</v>
      </c>
      <c r="F56" s="9" t="s">
        <v>3</v>
      </c>
    </row>
    <row r="57" spans="1:6" ht="12.75">
      <c r="A57" s="9" t="s">
        <v>17</v>
      </c>
      <c r="B57" s="9" t="s">
        <v>34</v>
      </c>
      <c r="C57" s="9">
        <f>C52/2</f>
        <v>848</v>
      </c>
      <c r="D57" s="9">
        <f>D52/2</f>
        <v>983</v>
      </c>
      <c r="E57" s="9">
        <f>D57-C57</f>
        <v>135</v>
      </c>
      <c r="F57" s="9">
        <f>E57*5</f>
        <v>675</v>
      </c>
    </row>
    <row r="58" spans="1:6" ht="12.75">
      <c r="A58" s="9" t="s">
        <v>77</v>
      </c>
      <c r="B58" s="9" t="s">
        <v>72</v>
      </c>
      <c r="C58" s="9">
        <f>C53/2</f>
        <v>886</v>
      </c>
      <c r="D58" s="9">
        <f>D53/2</f>
        <v>1044</v>
      </c>
      <c r="E58" s="9">
        <f>D58-C58</f>
        <v>158</v>
      </c>
      <c r="F58" s="9">
        <f>E58*9</f>
        <v>1422</v>
      </c>
    </row>
    <row r="59" spans="1:6" ht="18">
      <c r="A59" s="14"/>
      <c r="B59" s="14"/>
      <c r="C59" s="27" t="s">
        <v>9</v>
      </c>
      <c r="D59" s="27"/>
      <c r="E59" s="27"/>
      <c r="F59" s="15">
        <f>SUM(F57:F58)</f>
        <v>2097</v>
      </c>
    </row>
    <row r="60" spans="1:6" ht="12.75">
      <c r="A60" s="13"/>
      <c r="B60" s="13"/>
      <c r="C60" s="13"/>
      <c r="D60" s="13"/>
      <c r="E60" s="13"/>
      <c r="F60" s="13"/>
    </row>
    <row r="61" spans="1:6" ht="18">
      <c r="A61" s="26" t="s">
        <v>79</v>
      </c>
      <c r="B61" s="26"/>
      <c r="C61" s="26"/>
      <c r="D61" s="26"/>
      <c r="E61" s="26"/>
      <c r="F61" s="26"/>
    </row>
    <row r="62" spans="1:6" ht="12.75">
      <c r="A62" s="9" t="s">
        <v>80</v>
      </c>
      <c r="B62" s="9" t="s">
        <v>81</v>
      </c>
      <c r="C62" s="9">
        <f>C8*10/100</f>
        <v>886</v>
      </c>
      <c r="D62" s="9">
        <f>D8*10/100</f>
        <v>1044</v>
      </c>
      <c r="E62" s="9">
        <f>D62-C62</f>
        <v>158</v>
      </c>
      <c r="F62" s="9">
        <f>E62*2</f>
        <v>316</v>
      </c>
    </row>
    <row r="63" spans="1:6" ht="18">
      <c r="A63" s="14"/>
      <c r="B63" s="14"/>
      <c r="C63" s="27" t="s">
        <v>9</v>
      </c>
      <c r="D63" s="27"/>
      <c r="E63" s="27"/>
      <c r="F63" s="15">
        <f>SUM(F61:F62)</f>
        <v>316</v>
      </c>
    </row>
    <row r="64" spans="1:6" ht="18">
      <c r="A64" s="26" t="s">
        <v>23</v>
      </c>
      <c r="B64" s="26"/>
      <c r="C64" s="26"/>
      <c r="D64" s="26"/>
      <c r="E64" s="26"/>
      <c r="F64" s="26"/>
    </row>
    <row r="65" spans="1:6" ht="18">
      <c r="A65" s="18"/>
      <c r="B65" s="18"/>
      <c r="C65" s="9" t="s">
        <v>0</v>
      </c>
      <c r="D65" s="9" t="s">
        <v>1</v>
      </c>
      <c r="E65" s="9" t="s">
        <v>2</v>
      </c>
      <c r="F65" s="9" t="s">
        <v>3</v>
      </c>
    </row>
    <row r="66" spans="1:6" ht="12.75">
      <c r="A66" s="9" t="s">
        <v>24</v>
      </c>
      <c r="B66" s="9" t="s">
        <v>31</v>
      </c>
      <c r="C66" s="9">
        <f>C4*20/100</f>
        <v>948</v>
      </c>
      <c r="D66" s="9">
        <f>D4*20/100</f>
        <v>1060</v>
      </c>
      <c r="E66" s="9">
        <f>D66-C66</f>
        <v>112</v>
      </c>
      <c r="F66" s="9">
        <f>E66*6</f>
        <v>672</v>
      </c>
    </row>
    <row r="67" spans="1:6" ht="18">
      <c r="A67" s="14"/>
      <c r="B67" s="14"/>
      <c r="C67" s="27" t="s">
        <v>9</v>
      </c>
      <c r="D67" s="27"/>
      <c r="E67" s="27"/>
      <c r="F67" s="15">
        <f>F66</f>
        <v>672</v>
      </c>
    </row>
    <row r="68" spans="1:6" ht="12.75">
      <c r="A68" s="13"/>
      <c r="B68" s="13"/>
      <c r="C68" s="13"/>
      <c r="D68" s="13"/>
      <c r="E68" s="13"/>
      <c r="F68" s="13"/>
    </row>
    <row r="69" spans="1:6" ht="12.75">
      <c r="A69" s="13"/>
      <c r="B69" s="13"/>
      <c r="C69" s="13"/>
      <c r="D69" s="13"/>
      <c r="E69" s="13"/>
      <c r="F69" s="13"/>
    </row>
    <row r="70" spans="1:6" ht="23.25">
      <c r="A70" s="19" t="s">
        <v>18</v>
      </c>
      <c r="B70" s="19"/>
      <c r="C70" s="19"/>
      <c r="D70" s="19"/>
      <c r="E70" s="19"/>
      <c r="F70" s="25">
        <f>F9+F14+F37+F42+F47+F54+F59+F63+F67</f>
        <v>113933.43010752687</v>
      </c>
    </row>
  </sheetData>
  <sheetProtection/>
  <protectedRanges>
    <protectedRange password="C71F" sqref="C4:D8" name="Range1"/>
  </protectedRanges>
  <mergeCells count="22">
    <mergeCell ref="C54:E54"/>
    <mergeCell ref="C47:E47"/>
    <mergeCell ref="G4:K4"/>
    <mergeCell ref="C9:E9"/>
    <mergeCell ref="G40:J40"/>
    <mergeCell ref="C67:E67"/>
    <mergeCell ref="A11:F11"/>
    <mergeCell ref="A16:F16"/>
    <mergeCell ref="C14:E14"/>
    <mergeCell ref="A64:F64"/>
    <mergeCell ref="A49:F49"/>
    <mergeCell ref="A55:F55"/>
    <mergeCell ref="C59:E59"/>
    <mergeCell ref="A61:F61"/>
    <mergeCell ref="C63:E63"/>
    <mergeCell ref="A1:F1"/>
    <mergeCell ref="C42:E42"/>
    <mergeCell ref="A44:F44"/>
    <mergeCell ref="A2:F2"/>
    <mergeCell ref="C37:E37"/>
    <mergeCell ref="A39:F39"/>
    <mergeCell ref="A10:F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Net</dc:creator>
  <cp:keywords/>
  <dc:description/>
  <cp:lastModifiedBy>Alpah</cp:lastModifiedBy>
  <dcterms:created xsi:type="dcterms:W3CDTF">1996-10-14T23:33:28Z</dcterms:created>
  <dcterms:modified xsi:type="dcterms:W3CDTF">2014-08-23T05:18:51Z</dcterms:modified>
  <cp:category/>
  <cp:version/>
  <cp:contentType/>
  <cp:contentStatus/>
</cp:coreProperties>
</file>