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7740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AA63" i="1"/>
  <c r="I248"/>
  <c r="J247"/>
  <c r="K247"/>
  <c r="L247" s="1"/>
  <c r="M247" s="1"/>
  <c r="N247" s="1"/>
  <c r="O247" s="1"/>
  <c r="P247" s="1"/>
  <c r="Q247" s="1"/>
  <c r="R247" s="1"/>
  <c r="J244"/>
  <c r="K244"/>
  <c r="L244" s="1"/>
  <c r="M244" s="1"/>
  <c r="N244" s="1"/>
  <c r="O244" s="1"/>
  <c r="P244" s="1"/>
  <c r="Q244" s="1"/>
  <c r="R244" s="1"/>
  <c r="I244"/>
  <c r="J230"/>
  <c r="K230"/>
  <c r="L230" s="1"/>
  <c r="M230" s="1"/>
  <c r="N230" s="1"/>
  <c r="O230" s="1"/>
  <c r="P230" s="1"/>
  <c r="Q230" s="1"/>
  <c r="R230" s="1"/>
  <c r="S230" s="1"/>
  <c r="T230" s="1"/>
  <c r="I230"/>
  <c r="J216"/>
  <c r="K216"/>
  <c r="L216" s="1"/>
  <c r="M216" s="1"/>
  <c r="N216" s="1"/>
  <c r="O216" s="1"/>
  <c r="P216" s="1"/>
  <c r="Q216" s="1"/>
  <c r="R216" s="1"/>
  <c r="S216" s="1"/>
  <c r="T216" s="1"/>
  <c r="U216" s="1"/>
  <c r="V216" s="1"/>
  <c r="W216" s="1"/>
  <c r="X216" s="1"/>
  <c r="Y216" s="1"/>
  <c r="Z216" s="1"/>
  <c r="AA216" s="1"/>
  <c r="AB216" s="1"/>
  <c r="N202"/>
  <c r="O202"/>
  <c r="P202" s="1"/>
  <c r="Q202" s="1"/>
  <c r="R202" s="1"/>
  <c r="S202" s="1"/>
  <c r="T202" s="1"/>
  <c r="U202" s="1"/>
  <c r="V202" s="1"/>
  <c r="W202" s="1"/>
  <c r="X202" s="1"/>
  <c r="Y202" s="1"/>
  <c r="Z202" s="1"/>
  <c r="AA202" s="1"/>
  <c r="AB202" s="1"/>
  <c r="N188"/>
  <c r="O188"/>
  <c r="P188" s="1"/>
  <c r="Q188" s="1"/>
  <c r="R188" s="1"/>
  <c r="S188" s="1"/>
  <c r="T188" s="1"/>
  <c r="U188" s="1"/>
  <c r="V188" s="1"/>
  <c r="W188" s="1"/>
  <c r="X188" s="1"/>
  <c r="Y188" s="1"/>
  <c r="Z188" s="1"/>
  <c r="AA188" s="1"/>
  <c r="AB188" s="1"/>
  <c r="R174"/>
  <c r="S174"/>
  <c r="T174" s="1"/>
  <c r="U174" s="1"/>
  <c r="V174" s="1"/>
  <c r="W174" s="1"/>
  <c r="X174" s="1"/>
  <c r="Y174" s="1"/>
  <c r="Z174" s="1"/>
  <c r="AA174" s="1"/>
  <c r="AB174" s="1"/>
  <c r="K160"/>
  <c r="L160"/>
  <c r="M160" s="1"/>
  <c r="N160" s="1"/>
  <c r="O160" s="1"/>
  <c r="P160" s="1"/>
  <c r="Q160" s="1"/>
  <c r="R160" s="1"/>
  <c r="S160" s="1"/>
  <c r="T160" s="1"/>
  <c r="U160" s="1"/>
  <c r="V160" s="1"/>
  <c r="W160" s="1"/>
  <c r="X160" s="1"/>
  <c r="Y160" s="1"/>
  <c r="Z160" s="1"/>
  <c r="AA160" s="1"/>
  <c r="AB160" s="1"/>
  <c r="J146"/>
  <c r="K146"/>
  <c r="L146" s="1"/>
  <c r="M146" s="1"/>
  <c r="N146" s="1"/>
  <c r="O146" s="1"/>
  <c r="P146" s="1"/>
  <c r="Q146" s="1"/>
  <c r="R146" s="1"/>
  <c r="S146" s="1"/>
  <c r="T146" s="1"/>
  <c r="U146" s="1"/>
  <c r="V146" s="1"/>
  <c r="W146" s="1"/>
  <c r="X146" s="1"/>
  <c r="Y146" s="1"/>
  <c r="Z146" s="1"/>
  <c r="AA146" s="1"/>
  <c r="S132"/>
  <c r="T132"/>
  <c r="U132" s="1"/>
  <c r="V132" s="1"/>
  <c r="W132" s="1"/>
  <c r="X132" s="1"/>
  <c r="Y132" s="1"/>
  <c r="Z132" s="1"/>
  <c r="L118"/>
  <c r="M118"/>
  <c r="N118" s="1"/>
  <c r="O118" s="1"/>
  <c r="P118" s="1"/>
  <c r="Q118" s="1"/>
  <c r="R118" s="1"/>
  <c r="S118" s="1"/>
  <c r="T118" s="1"/>
  <c r="U118" s="1"/>
  <c r="V118" s="1"/>
  <c r="W118" s="1"/>
  <c r="X118" s="1"/>
  <c r="Y118" s="1"/>
  <c r="Z118" s="1"/>
  <c r="J115"/>
  <c r="K115"/>
  <c r="L115" s="1"/>
  <c r="M115" s="1"/>
  <c r="N115" s="1"/>
  <c r="O115" s="1"/>
  <c r="P115" s="1"/>
  <c r="Q115" s="1"/>
  <c r="R115" s="1"/>
  <c r="S115" s="1"/>
  <c r="T115" s="1"/>
  <c r="U115" s="1"/>
  <c r="V115" s="1"/>
  <c r="W115" s="1"/>
  <c r="X115" s="1"/>
  <c r="Y115" s="1"/>
  <c r="Z115" s="1"/>
  <c r="AA115" s="1"/>
  <c r="AB115" s="1"/>
  <c r="AC115" s="1"/>
  <c r="AD115" s="1"/>
  <c r="AE115" s="1"/>
  <c r="AF115" s="1"/>
  <c r="AG115" s="1"/>
  <c r="AH115" s="1"/>
  <c r="AI115" s="1"/>
  <c r="AJ115" s="1"/>
  <c r="AK115" s="1"/>
  <c r="AL115" s="1"/>
  <c r="I115"/>
  <c r="S104"/>
  <c r="T104"/>
  <c r="U104" s="1"/>
  <c r="V104" s="1"/>
  <c r="W104" s="1"/>
  <c r="X104" s="1"/>
  <c r="Y104" s="1"/>
  <c r="Z104" s="1"/>
  <c r="S90"/>
  <c r="T90"/>
  <c r="U90" s="1"/>
  <c r="V90" s="1"/>
  <c r="W90" s="1"/>
  <c r="X90" s="1"/>
  <c r="Y90" s="1"/>
  <c r="Z90" s="1"/>
  <c r="AA90" s="1"/>
  <c r="Q76"/>
  <c r="R76"/>
  <c r="S76" s="1"/>
  <c r="T76" s="1"/>
  <c r="U76" s="1"/>
  <c r="V76" s="1"/>
  <c r="W76" s="1"/>
  <c r="X76" s="1"/>
  <c r="Y76" s="1"/>
  <c r="Z76" s="1"/>
  <c r="AA76" s="1"/>
  <c r="AB76" s="1"/>
  <c r="J62"/>
  <c r="K62"/>
  <c r="L62" s="1"/>
  <c r="M62" s="1"/>
  <c r="N62" s="1"/>
  <c r="O62" s="1"/>
  <c r="P62" s="1"/>
  <c r="Q62" s="1"/>
  <c r="R62" s="1"/>
  <c r="S62" s="1"/>
  <c r="T62" s="1"/>
  <c r="U62" s="1"/>
  <c r="V62" s="1"/>
  <c r="W62" s="1"/>
  <c r="X62" s="1"/>
  <c r="Y62" s="1"/>
  <c r="Z62" s="1"/>
  <c r="AA62" s="1"/>
  <c r="AB62" s="1"/>
  <c r="J48"/>
  <c r="K48"/>
  <c r="L48" s="1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Z48" s="1"/>
  <c r="AA48" s="1"/>
  <c r="I48"/>
  <c r="J34"/>
  <c r="K34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I255"/>
  <c r="J255" s="1"/>
  <c r="K255" s="1"/>
  <c r="L255" s="1"/>
  <c r="M255" s="1"/>
  <c r="N255" s="1"/>
  <c r="O255" s="1"/>
  <c r="P255" s="1"/>
  <c r="Q255" s="1"/>
  <c r="R255" s="1"/>
  <c r="S255" s="1"/>
  <c r="T255" s="1"/>
  <c r="U255" s="1"/>
  <c r="V255" s="1"/>
  <c r="W255" s="1"/>
  <c r="X255" s="1"/>
  <c r="Y255" s="1"/>
  <c r="Z255" s="1"/>
  <c r="AA255" s="1"/>
  <c r="AB255" s="1"/>
  <c r="I185"/>
  <c r="J185" s="1"/>
  <c r="K185" s="1"/>
  <c r="L185" s="1"/>
  <c r="M185" s="1"/>
  <c r="N185" s="1"/>
  <c r="O185" s="1"/>
  <c r="P185" s="1"/>
  <c r="Q185" s="1"/>
  <c r="R185" s="1"/>
  <c r="S185" s="1"/>
  <c r="T185" s="1"/>
  <c r="U185" s="1"/>
  <c r="V185" s="1"/>
  <c r="W185" s="1"/>
  <c r="X185" s="1"/>
  <c r="Y185" s="1"/>
  <c r="Z185" s="1"/>
  <c r="AA185" s="1"/>
  <c r="AB185" s="1"/>
  <c r="AC185" s="1"/>
  <c r="AD185" s="1"/>
  <c r="AE185" s="1"/>
  <c r="AF185" s="1"/>
  <c r="AG185" s="1"/>
  <c r="AH185" s="1"/>
  <c r="AI185" s="1"/>
  <c r="AJ185" s="1"/>
  <c r="AK185" s="1"/>
  <c r="AL185" s="1"/>
  <c r="I129"/>
  <c r="J129" s="1"/>
  <c r="K129" s="1"/>
  <c r="L129" s="1"/>
  <c r="M129" s="1"/>
  <c r="N129" s="1"/>
  <c r="O129" s="1"/>
  <c r="P129" s="1"/>
  <c r="Q129" s="1"/>
  <c r="R129" s="1"/>
  <c r="S129" s="1"/>
  <c r="T129" s="1"/>
  <c r="U129" s="1"/>
  <c r="V129" s="1"/>
  <c r="W129" s="1"/>
  <c r="X129" s="1"/>
  <c r="Y129" s="1"/>
  <c r="Z129" s="1"/>
  <c r="AA129" s="1"/>
  <c r="AB129" s="1"/>
  <c r="AC129" s="1"/>
  <c r="AD129" s="1"/>
  <c r="AE129" s="1"/>
  <c r="AF129" s="1"/>
  <c r="AG129" s="1"/>
  <c r="AH129" s="1"/>
  <c r="AI129" s="1"/>
  <c r="AJ129" s="1"/>
  <c r="AK129" s="1"/>
  <c r="AL129" s="1"/>
  <c r="G101"/>
  <c r="H311"/>
  <c r="I311" s="1"/>
  <c r="J311" s="1"/>
  <c r="K311" s="1"/>
  <c r="L311" s="1"/>
  <c r="M311" s="1"/>
  <c r="N311" s="1"/>
  <c r="O311" s="1"/>
  <c r="P311" s="1"/>
  <c r="Q311" s="1"/>
  <c r="R311" s="1"/>
  <c r="S311" s="1"/>
  <c r="T311" s="1"/>
  <c r="U311" s="1"/>
  <c r="V311" s="1"/>
  <c r="H297"/>
  <c r="I297" s="1"/>
  <c r="J297" s="1"/>
  <c r="K297" s="1"/>
  <c r="L297" s="1"/>
  <c r="M297" s="1"/>
  <c r="N297" s="1"/>
  <c r="O297" s="1"/>
  <c r="P297" s="1"/>
  <c r="Q297" s="1"/>
  <c r="R297" s="1"/>
  <c r="S297" s="1"/>
  <c r="T297" s="1"/>
  <c r="U297" s="1"/>
  <c r="V297" s="1"/>
  <c r="H283"/>
  <c r="I283" s="1"/>
  <c r="J283" s="1"/>
  <c r="K283" s="1"/>
  <c r="L283" s="1"/>
  <c r="M283" s="1"/>
  <c r="N283" s="1"/>
  <c r="O283" s="1"/>
  <c r="P283" s="1"/>
  <c r="Q283" s="1"/>
  <c r="R283" s="1"/>
  <c r="S283" s="1"/>
  <c r="T283" s="1"/>
  <c r="U283" s="1"/>
  <c r="V283" s="1"/>
  <c r="H269"/>
  <c r="I269" s="1"/>
  <c r="J269" s="1"/>
  <c r="K269" s="1"/>
  <c r="L269" s="1"/>
  <c r="M269" s="1"/>
  <c r="N269" s="1"/>
  <c r="O269" s="1"/>
  <c r="P269" s="1"/>
  <c r="Q269" s="1"/>
  <c r="R269" s="1"/>
  <c r="S269" s="1"/>
  <c r="T269" s="1"/>
  <c r="U269" s="1"/>
  <c r="V269" s="1"/>
  <c r="W269" s="1"/>
  <c r="X269" s="1"/>
  <c r="Y269" s="1"/>
  <c r="Z269" s="1"/>
  <c r="AA269" s="1"/>
  <c r="AB269" s="1"/>
  <c r="H255"/>
  <c r="H241"/>
  <c r="I241" s="1"/>
  <c r="J241" s="1"/>
  <c r="K241" s="1"/>
  <c r="L241" s="1"/>
  <c r="M241" s="1"/>
  <c r="N241" s="1"/>
  <c r="O241" s="1"/>
  <c r="P241" s="1"/>
  <c r="Q241" s="1"/>
  <c r="R241" s="1"/>
  <c r="S241" s="1"/>
  <c r="T241" s="1"/>
  <c r="U241" s="1"/>
  <c r="V241" s="1"/>
  <c r="W241" s="1"/>
  <c r="X241" s="1"/>
  <c r="Y241" s="1"/>
  <c r="Z241" s="1"/>
  <c r="AA241" s="1"/>
  <c r="AB241" s="1"/>
  <c r="H227"/>
  <c r="I227" s="1"/>
  <c r="J227" s="1"/>
  <c r="K227" s="1"/>
  <c r="L227" s="1"/>
  <c r="M227" s="1"/>
  <c r="N227" s="1"/>
  <c r="O227" s="1"/>
  <c r="P227" s="1"/>
  <c r="Q227" s="1"/>
  <c r="R227" s="1"/>
  <c r="S227" s="1"/>
  <c r="T227" s="1"/>
  <c r="U227" s="1"/>
  <c r="V227" s="1"/>
  <c r="W227" s="1"/>
  <c r="X227" s="1"/>
  <c r="Y227" s="1"/>
  <c r="Z227" s="1"/>
  <c r="AA227" s="1"/>
  <c r="AB227" s="1"/>
  <c r="AC227" s="1"/>
  <c r="AD227" s="1"/>
  <c r="AE227" s="1"/>
  <c r="AF227" s="1"/>
  <c r="AG227" s="1"/>
  <c r="AH227" s="1"/>
  <c r="AI227" s="1"/>
  <c r="AJ227" s="1"/>
  <c r="AK227" s="1"/>
  <c r="AL227" s="1"/>
  <c r="H213"/>
  <c r="I213" s="1"/>
  <c r="J213" s="1"/>
  <c r="K213" s="1"/>
  <c r="L213" s="1"/>
  <c r="M213" s="1"/>
  <c r="N213" s="1"/>
  <c r="O213" s="1"/>
  <c r="P213" s="1"/>
  <c r="Q213" s="1"/>
  <c r="R213" s="1"/>
  <c r="S213" s="1"/>
  <c r="T213" s="1"/>
  <c r="U213" s="1"/>
  <c r="V213" s="1"/>
  <c r="W213" s="1"/>
  <c r="X213" s="1"/>
  <c r="Y213" s="1"/>
  <c r="Z213" s="1"/>
  <c r="AA213" s="1"/>
  <c r="AB213" s="1"/>
  <c r="AC213" s="1"/>
  <c r="AD213" s="1"/>
  <c r="AE213" s="1"/>
  <c r="AF213" s="1"/>
  <c r="AG213" s="1"/>
  <c r="AH213" s="1"/>
  <c r="AI213" s="1"/>
  <c r="AJ213" s="1"/>
  <c r="AK213" s="1"/>
  <c r="AL213" s="1"/>
  <c r="H199"/>
  <c r="I199" s="1"/>
  <c r="J199" s="1"/>
  <c r="K199" s="1"/>
  <c r="L199" s="1"/>
  <c r="M199" s="1"/>
  <c r="N199" s="1"/>
  <c r="O199" s="1"/>
  <c r="P199" s="1"/>
  <c r="Q199" s="1"/>
  <c r="R199" s="1"/>
  <c r="S199" s="1"/>
  <c r="T199" s="1"/>
  <c r="U199" s="1"/>
  <c r="V199" s="1"/>
  <c r="W199" s="1"/>
  <c r="X199" s="1"/>
  <c r="Y199" s="1"/>
  <c r="Z199" s="1"/>
  <c r="AA199" s="1"/>
  <c r="AB199" s="1"/>
  <c r="AC199" s="1"/>
  <c r="AD199" s="1"/>
  <c r="AE199" s="1"/>
  <c r="AF199" s="1"/>
  <c r="AG199" s="1"/>
  <c r="AH199" s="1"/>
  <c r="AI199" s="1"/>
  <c r="AJ199" s="1"/>
  <c r="AK199" s="1"/>
  <c r="AL199" s="1"/>
  <c r="H185"/>
  <c r="H171"/>
  <c r="I171" s="1"/>
  <c r="J171" s="1"/>
  <c r="K171" s="1"/>
  <c r="L171" s="1"/>
  <c r="M171" s="1"/>
  <c r="N171" s="1"/>
  <c r="O171" s="1"/>
  <c r="P171" s="1"/>
  <c r="Q171" s="1"/>
  <c r="R171" s="1"/>
  <c r="S171" s="1"/>
  <c r="T171" s="1"/>
  <c r="U171" s="1"/>
  <c r="V171" s="1"/>
  <c r="W171" s="1"/>
  <c r="X171" s="1"/>
  <c r="Y171" s="1"/>
  <c r="Z171" s="1"/>
  <c r="AA171" s="1"/>
  <c r="AB171" s="1"/>
  <c r="AC171" s="1"/>
  <c r="AD171" s="1"/>
  <c r="AE171" s="1"/>
  <c r="AF171" s="1"/>
  <c r="AG171" s="1"/>
  <c r="AH171" s="1"/>
  <c r="AI171" s="1"/>
  <c r="AJ171" s="1"/>
  <c r="AK171" s="1"/>
  <c r="AL171" s="1"/>
  <c r="H157"/>
  <c r="I157" s="1"/>
  <c r="J157" s="1"/>
  <c r="K157" s="1"/>
  <c r="L157" s="1"/>
  <c r="M157" s="1"/>
  <c r="N157" s="1"/>
  <c r="O157" s="1"/>
  <c r="P157" s="1"/>
  <c r="Q157" s="1"/>
  <c r="R157" s="1"/>
  <c r="S157" s="1"/>
  <c r="T157" s="1"/>
  <c r="U157" s="1"/>
  <c r="V157" s="1"/>
  <c r="W157" s="1"/>
  <c r="X157" s="1"/>
  <c r="Y157" s="1"/>
  <c r="Z157" s="1"/>
  <c r="AA157" s="1"/>
  <c r="AB157" s="1"/>
  <c r="AC157" s="1"/>
  <c r="AD157" s="1"/>
  <c r="AE157" s="1"/>
  <c r="AF157" s="1"/>
  <c r="AG157" s="1"/>
  <c r="AH157" s="1"/>
  <c r="AI157" s="1"/>
  <c r="AJ157" s="1"/>
  <c r="AK157" s="1"/>
  <c r="AL157" s="1"/>
  <c r="H143"/>
  <c r="I143" s="1"/>
  <c r="J143" s="1"/>
  <c r="K143" s="1"/>
  <c r="L143" s="1"/>
  <c r="M143" s="1"/>
  <c r="N143" s="1"/>
  <c r="O143" s="1"/>
  <c r="P143" s="1"/>
  <c r="Q143" s="1"/>
  <c r="R143" s="1"/>
  <c r="S143" s="1"/>
  <c r="T143" s="1"/>
  <c r="U143" s="1"/>
  <c r="V143" s="1"/>
  <c r="W143" s="1"/>
  <c r="X143" s="1"/>
  <c r="Y143" s="1"/>
  <c r="Z143" s="1"/>
  <c r="AA143" s="1"/>
  <c r="AB143" s="1"/>
  <c r="AC143" s="1"/>
  <c r="AD143" s="1"/>
  <c r="AE143" s="1"/>
  <c r="AF143" s="1"/>
  <c r="AG143" s="1"/>
  <c r="AH143" s="1"/>
  <c r="AI143" s="1"/>
  <c r="AJ143" s="1"/>
  <c r="AK143" s="1"/>
  <c r="AL143" s="1"/>
  <c r="H129"/>
  <c r="H115"/>
  <c r="H101"/>
  <c r="I101" s="1"/>
  <c r="J101" s="1"/>
  <c r="K101" s="1"/>
  <c r="L101" s="1"/>
  <c r="M101" s="1"/>
  <c r="N101" s="1"/>
  <c r="O101" s="1"/>
  <c r="P101" s="1"/>
  <c r="Q101" s="1"/>
  <c r="R101" s="1"/>
  <c r="S101" s="1"/>
  <c r="T101" s="1"/>
  <c r="U101" s="1"/>
  <c r="V101" s="1"/>
  <c r="W101" s="1"/>
  <c r="X101" s="1"/>
  <c r="Y101" s="1"/>
  <c r="Z101" s="1"/>
  <c r="AA101" s="1"/>
  <c r="AB101" s="1"/>
  <c r="AC101" s="1"/>
  <c r="AD101" s="1"/>
  <c r="AE101" s="1"/>
  <c r="AF101" s="1"/>
  <c r="AG101" s="1"/>
  <c r="AH101" s="1"/>
  <c r="AI101" s="1"/>
  <c r="AJ101" s="1"/>
  <c r="AK101" s="1"/>
  <c r="AL101" s="1"/>
  <c r="H87"/>
  <c r="I87" s="1"/>
  <c r="J87" s="1"/>
  <c r="K87" s="1"/>
  <c r="L87" s="1"/>
  <c r="M87" s="1"/>
  <c r="N87" s="1"/>
  <c r="O87" s="1"/>
  <c r="P87" s="1"/>
  <c r="Q87" s="1"/>
  <c r="R87" s="1"/>
  <c r="S87" s="1"/>
  <c r="T87" s="1"/>
  <c r="U87" s="1"/>
  <c r="V87" s="1"/>
  <c r="W87" s="1"/>
  <c r="X87" s="1"/>
  <c r="Y87" s="1"/>
  <c r="Z87" s="1"/>
  <c r="AA87" s="1"/>
  <c r="AB87" s="1"/>
  <c r="AC87" s="1"/>
  <c r="AD87" s="1"/>
  <c r="AE87" s="1"/>
  <c r="AF87" s="1"/>
  <c r="AG87" s="1"/>
  <c r="AH87" s="1"/>
  <c r="AI87" s="1"/>
  <c r="AJ87" s="1"/>
  <c r="AK87" s="1"/>
  <c r="AL87" s="1"/>
  <c r="H73"/>
  <c r="I73" s="1"/>
  <c r="J73" s="1"/>
  <c r="K73" s="1"/>
  <c r="L73" s="1"/>
  <c r="M73" s="1"/>
  <c r="N73" s="1"/>
  <c r="O73" s="1"/>
  <c r="P73" s="1"/>
  <c r="Q73" s="1"/>
  <c r="R73" s="1"/>
  <c r="S73" s="1"/>
  <c r="T73" s="1"/>
  <c r="U73" s="1"/>
  <c r="V73" s="1"/>
  <c r="W73" s="1"/>
  <c r="X73" s="1"/>
  <c r="Y73" s="1"/>
  <c r="Z73" s="1"/>
  <c r="AA73" s="1"/>
  <c r="AB73" s="1"/>
  <c r="AC73" s="1"/>
  <c r="AD73" s="1"/>
  <c r="AE73" s="1"/>
  <c r="AF73" s="1"/>
  <c r="AG73" s="1"/>
  <c r="AH73" s="1"/>
  <c r="AI73" s="1"/>
  <c r="AJ73" s="1"/>
  <c r="AK73" s="1"/>
  <c r="AL73" s="1"/>
  <c r="H59"/>
  <c r="I59" s="1"/>
  <c r="J59" s="1"/>
  <c r="K59" s="1"/>
  <c r="L59" s="1"/>
  <c r="M59" s="1"/>
  <c r="N59" s="1"/>
  <c r="O59" s="1"/>
  <c r="P59" s="1"/>
  <c r="Q59" s="1"/>
  <c r="R59" s="1"/>
  <c r="S59" s="1"/>
  <c r="T59" s="1"/>
  <c r="U59" s="1"/>
  <c r="V59" s="1"/>
  <c r="W59" s="1"/>
  <c r="X59" s="1"/>
  <c r="Y59" s="1"/>
  <c r="Z59" s="1"/>
  <c r="AA59" s="1"/>
  <c r="AB59" s="1"/>
  <c r="AC59" s="1"/>
  <c r="AD59" s="1"/>
  <c r="AE59" s="1"/>
  <c r="AF59" s="1"/>
  <c r="AG59" s="1"/>
  <c r="AH59" s="1"/>
  <c r="AI59" s="1"/>
  <c r="AJ59" s="1"/>
  <c r="AK59" s="1"/>
  <c r="AL59" s="1"/>
  <c r="H45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H3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I17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H17"/>
  <c r="I6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H86"/>
  <c r="I86" s="1"/>
  <c r="J86" s="1"/>
  <c r="K86" s="1"/>
  <c r="L86" s="1"/>
  <c r="M86" s="1"/>
  <c r="N86" s="1"/>
  <c r="O86" s="1"/>
  <c r="P86" s="1"/>
  <c r="Q86" s="1"/>
  <c r="R86" s="1"/>
  <c r="S86" s="1"/>
  <c r="T86" s="1"/>
  <c r="U86" s="1"/>
  <c r="V86" s="1"/>
  <c r="W86" s="1"/>
  <c r="X86" s="1"/>
  <c r="Y86" s="1"/>
  <c r="Z86" s="1"/>
  <c r="AA86" s="1"/>
  <c r="AB86" s="1"/>
  <c r="AC86" s="1"/>
  <c r="AD86" s="1"/>
  <c r="AE86" s="1"/>
  <c r="AF86" s="1"/>
  <c r="AG86" s="1"/>
  <c r="AH86" s="1"/>
  <c r="AI86" s="1"/>
  <c r="AJ86" s="1"/>
  <c r="AK86" s="1"/>
  <c r="AL86" s="1"/>
  <c r="I85"/>
  <c r="J85" s="1"/>
  <c r="K85" s="1"/>
  <c r="L85" s="1"/>
  <c r="M85" s="1"/>
  <c r="N85" s="1"/>
  <c r="O85" s="1"/>
  <c r="P85" s="1"/>
  <c r="Q85" s="1"/>
  <c r="R85" s="1"/>
  <c r="S85" s="1"/>
  <c r="T85" s="1"/>
  <c r="U85" s="1"/>
  <c r="V85" s="1"/>
  <c r="W85" s="1"/>
  <c r="X85" s="1"/>
  <c r="Y85" s="1"/>
  <c r="Z85" s="1"/>
  <c r="AA85" s="1"/>
  <c r="AB85" s="1"/>
  <c r="AC85" s="1"/>
  <c r="AD85" s="1"/>
  <c r="AE85" s="1"/>
  <c r="AF85" s="1"/>
  <c r="AG85" s="1"/>
  <c r="AH85" s="1"/>
  <c r="AI85" s="1"/>
  <c r="AJ85" s="1"/>
  <c r="AK85" s="1"/>
  <c r="AL85" s="1"/>
  <c r="G85" s="1"/>
  <c r="H85"/>
  <c r="AM84"/>
  <c r="H84"/>
  <c r="I84" s="1"/>
  <c r="J84" s="1"/>
  <c r="K84" s="1"/>
  <c r="L84" s="1"/>
  <c r="M84" s="1"/>
  <c r="N84" s="1"/>
  <c r="O84" s="1"/>
  <c r="P84" s="1"/>
  <c r="Q84" s="1"/>
  <c r="R84" s="1"/>
  <c r="S84" s="1"/>
  <c r="T84" s="1"/>
  <c r="U84" s="1"/>
  <c r="V84" s="1"/>
  <c r="W84" s="1"/>
  <c r="X84" s="1"/>
  <c r="Y84" s="1"/>
  <c r="Z84" s="1"/>
  <c r="AA84" s="1"/>
  <c r="AB84" s="1"/>
  <c r="AC84" s="1"/>
  <c r="AD84" s="1"/>
  <c r="AE84" s="1"/>
  <c r="AF84" s="1"/>
  <c r="AG84" s="1"/>
  <c r="AH84" s="1"/>
  <c r="AI84" s="1"/>
  <c r="AJ84" s="1"/>
  <c r="AK84" s="1"/>
  <c r="AL84" s="1"/>
  <c r="I72"/>
  <c r="J72" s="1"/>
  <c r="K72" s="1"/>
  <c r="L72" s="1"/>
  <c r="M72" s="1"/>
  <c r="N72" s="1"/>
  <c r="O72" s="1"/>
  <c r="P72" s="1"/>
  <c r="Q72" s="1"/>
  <c r="R72" s="1"/>
  <c r="S72" s="1"/>
  <c r="T72" s="1"/>
  <c r="U72" s="1"/>
  <c r="V72" s="1"/>
  <c r="W72" s="1"/>
  <c r="X72" s="1"/>
  <c r="Y72" s="1"/>
  <c r="Z72" s="1"/>
  <c r="AA72" s="1"/>
  <c r="AB72" s="1"/>
  <c r="AC72" s="1"/>
  <c r="AD72" s="1"/>
  <c r="AE72" s="1"/>
  <c r="AF72" s="1"/>
  <c r="AG72" s="1"/>
  <c r="AH72" s="1"/>
  <c r="AI72" s="1"/>
  <c r="AJ72" s="1"/>
  <c r="AK72" s="1"/>
  <c r="AL72" s="1"/>
  <c r="H72"/>
  <c r="H71"/>
  <c r="I71" s="1"/>
  <c r="J71" s="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G71" s="1"/>
  <c r="H58"/>
  <c r="I58" s="1"/>
  <c r="J58" s="1"/>
  <c r="K58" s="1"/>
  <c r="L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AB58" s="1"/>
  <c r="AC58" s="1"/>
  <c r="AD58" s="1"/>
  <c r="AE58" s="1"/>
  <c r="AF58" s="1"/>
  <c r="AG58" s="1"/>
  <c r="AH58" s="1"/>
  <c r="AI58" s="1"/>
  <c r="AJ58" s="1"/>
  <c r="AK58" s="1"/>
  <c r="AL58" s="1"/>
  <c r="H57"/>
  <c r="I57" s="1"/>
  <c r="J57" s="1"/>
  <c r="K57" s="1"/>
  <c r="L57" s="1"/>
  <c r="M57" s="1"/>
  <c r="N57" s="1"/>
  <c r="O57" s="1"/>
  <c r="P57" s="1"/>
  <c r="Q57" s="1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AH57" s="1"/>
  <c r="AI57" s="1"/>
  <c r="AJ57" s="1"/>
  <c r="AK57" s="1"/>
  <c r="AL57" s="1"/>
  <c r="G57" s="1"/>
  <c r="AM56"/>
  <c r="H56"/>
  <c r="I56" s="1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AG56" s="1"/>
  <c r="AH56" s="1"/>
  <c r="AI56" s="1"/>
  <c r="AJ56" s="1"/>
  <c r="AK56" s="1"/>
  <c r="AL56" s="1"/>
  <c r="H30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H29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G29" s="1"/>
  <c r="H44"/>
  <c r="I44" s="1"/>
  <c r="J44" s="1"/>
  <c r="K44" s="1"/>
  <c r="L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AH44" s="1"/>
  <c r="AI44" s="1"/>
  <c r="AJ44" s="1"/>
  <c r="AK44" s="1"/>
  <c r="AL44" s="1"/>
  <c r="O10" i="2"/>
  <c r="G29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G28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F28" s="1"/>
  <c r="G27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G26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G25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G24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F24" s="1"/>
  <c r="G23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G22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G2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G20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F20" s="1"/>
  <c r="G19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G18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G17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G16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F16" s="1"/>
  <c r="G15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G14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G13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G12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F12" s="1"/>
  <c r="G1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G10"/>
  <c r="H10" s="1"/>
  <c r="I10" s="1"/>
  <c r="J10" s="1"/>
  <c r="K10" s="1"/>
  <c r="L10" s="1"/>
  <c r="M10" s="1"/>
  <c r="N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G9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G8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F8" s="1"/>
  <c r="G7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G5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G4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F4" s="1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G2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H240" i="1"/>
  <c r="I240" s="1"/>
  <c r="J240" s="1"/>
  <c r="K240" s="1"/>
  <c r="L240" s="1"/>
  <c r="M240" s="1"/>
  <c r="N240" s="1"/>
  <c r="O240" s="1"/>
  <c r="P240" s="1"/>
  <c r="Q240" s="1"/>
  <c r="R240" s="1"/>
  <c r="S240" s="1"/>
  <c r="T240" s="1"/>
  <c r="U240" s="1"/>
  <c r="V240" s="1"/>
  <c r="W240" s="1"/>
  <c r="X240" s="1"/>
  <c r="Y240" s="1"/>
  <c r="Z240" s="1"/>
  <c r="AA240" s="1"/>
  <c r="AB240" s="1"/>
  <c r="H212"/>
  <c r="I212" s="1"/>
  <c r="J212" s="1"/>
  <c r="K212" s="1"/>
  <c r="L212" s="1"/>
  <c r="M212" s="1"/>
  <c r="N212" s="1"/>
  <c r="O212" s="1"/>
  <c r="P212" s="1"/>
  <c r="Q212" s="1"/>
  <c r="R212" s="1"/>
  <c r="S212" s="1"/>
  <c r="T212" s="1"/>
  <c r="U212" s="1"/>
  <c r="V212" s="1"/>
  <c r="W212" s="1"/>
  <c r="X212" s="1"/>
  <c r="Y212" s="1"/>
  <c r="Z212" s="1"/>
  <c r="AA212" s="1"/>
  <c r="AB212" s="1"/>
  <c r="AC212" s="1"/>
  <c r="AD212" s="1"/>
  <c r="AE212" s="1"/>
  <c r="AF212" s="1"/>
  <c r="AG212" s="1"/>
  <c r="AH212" s="1"/>
  <c r="AI212" s="1"/>
  <c r="AJ212" s="1"/>
  <c r="AK212" s="1"/>
  <c r="AL212" s="1"/>
  <c r="H198"/>
  <c r="I198" s="1"/>
  <c r="J198" s="1"/>
  <c r="K198" s="1"/>
  <c r="L198" s="1"/>
  <c r="M198" s="1"/>
  <c r="N198" s="1"/>
  <c r="O198" s="1"/>
  <c r="P198" s="1"/>
  <c r="Q198" s="1"/>
  <c r="R198" s="1"/>
  <c r="S198" s="1"/>
  <c r="T198" s="1"/>
  <c r="U198" s="1"/>
  <c r="V198" s="1"/>
  <c r="W198" s="1"/>
  <c r="X198" s="1"/>
  <c r="Y198" s="1"/>
  <c r="Z198" s="1"/>
  <c r="AA198" s="1"/>
  <c r="AB198" s="1"/>
  <c r="AC198" s="1"/>
  <c r="AD198" s="1"/>
  <c r="AE198" s="1"/>
  <c r="AF198" s="1"/>
  <c r="AG198" s="1"/>
  <c r="AH198" s="1"/>
  <c r="AI198" s="1"/>
  <c r="AJ198" s="1"/>
  <c r="AK198" s="1"/>
  <c r="AL198" s="1"/>
  <c r="H184"/>
  <c r="I184"/>
  <c r="J184" s="1"/>
  <c r="K184" s="1"/>
  <c r="L184" s="1"/>
  <c r="M184" s="1"/>
  <c r="N184" s="1"/>
  <c r="O184" s="1"/>
  <c r="P184" s="1"/>
  <c r="Q184" s="1"/>
  <c r="R184" s="1"/>
  <c r="S184" s="1"/>
  <c r="T184" s="1"/>
  <c r="U184" s="1"/>
  <c r="V184" s="1"/>
  <c r="W184" s="1"/>
  <c r="X184" s="1"/>
  <c r="Y184" s="1"/>
  <c r="Z184" s="1"/>
  <c r="AA184" s="1"/>
  <c r="AB184" s="1"/>
  <c r="AC184" s="1"/>
  <c r="AD184" s="1"/>
  <c r="AE184" s="1"/>
  <c r="AF184" s="1"/>
  <c r="AG184" s="1"/>
  <c r="AH184" s="1"/>
  <c r="AI184" s="1"/>
  <c r="AJ184" s="1"/>
  <c r="AK184" s="1"/>
  <c r="AL184" s="1"/>
  <c r="H170"/>
  <c r="I170" s="1"/>
  <c r="J170" s="1"/>
  <c r="K170" s="1"/>
  <c r="L170" s="1"/>
  <c r="M170" s="1"/>
  <c r="N170" s="1"/>
  <c r="O170" s="1"/>
  <c r="P170" s="1"/>
  <c r="Q170" s="1"/>
  <c r="R170" s="1"/>
  <c r="S170" s="1"/>
  <c r="T170" s="1"/>
  <c r="U170" s="1"/>
  <c r="V170" s="1"/>
  <c r="W170" s="1"/>
  <c r="X170" s="1"/>
  <c r="Y170" s="1"/>
  <c r="Z170" s="1"/>
  <c r="AA170" s="1"/>
  <c r="AB170" s="1"/>
  <c r="AC170" s="1"/>
  <c r="AD170" s="1"/>
  <c r="AE170" s="1"/>
  <c r="AF170" s="1"/>
  <c r="AG170" s="1"/>
  <c r="AH170" s="1"/>
  <c r="AI170" s="1"/>
  <c r="AJ170" s="1"/>
  <c r="AK170" s="1"/>
  <c r="AL170" s="1"/>
  <c r="H156"/>
  <c r="I156" s="1"/>
  <c r="J156" s="1"/>
  <c r="K156" s="1"/>
  <c r="L156" s="1"/>
  <c r="M156" s="1"/>
  <c r="N156" s="1"/>
  <c r="O156" s="1"/>
  <c r="P156" s="1"/>
  <c r="Q156" s="1"/>
  <c r="R156" s="1"/>
  <c r="S156" s="1"/>
  <c r="T156" s="1"/>
  <c r="U156" s="1"/>
  <c r="V156" s="1"/>
  <c r="W156" s="1"/>
  <c r="X156" s="1"/>
  <c r="Y156" s="1"/>
  <c r="Z156" s="1"/>
  <c r="AA156" s="1"/>
  <c r="AB156" s="1"/>
  <c r="AC156" s="1"/>
  <c r="AD156" s="1"/>
  <c r="AE156" s="1"/>
  <c r="AF156" s="1"/>
  <c r="AG156" s="1"/>
  <c r="AH156" s="1"/>
  <c r="AI156" s="1"/>
  <c r="AJ156" s="1"/>
  <c r="AK156" s="1"/>
  <c r="AL156" s="1"/>
  <c r="H114"/>
  <c r="I114" s="1"/>
  <c r="J114" s="1"/>
  <c r="K114" s="1"/>
  <c r="L114" s="1"/>
  <c r="M114" s="1"/>
  <c r="N114" s="1"/>
  <c r="O114" s="1"/>
  <c r="P114" s="1"/>
  <c r="Q114" s="1"/>
  <c r="R114" s="1"/>
  <c r="S114" s="1"/>
  <c r="T114" s="1"/>
  <c r="U114" s="1"/>
  <c r="V114" s="1"/>
  <c r="W114" s="1"/>
  <c r="X114" s="1"/>
  <c r="Y114" s="1"/>
  <c r="Z114" s="1"/>
  <c r="AA114" s="1"/>
  <c r="AB114" s="1"/>
  <c r="AC114" s="1"/>
  <c r="AD114" s="1"/>
  <c r="AE114" s="1"/>
  <c r="AF114" s="1"/>
  <c r="AG114" s="1"/>
  <c r="AH114" s="1"/>
  <c r="AI114" s="1"/>
  <c r="AJ114" s="1"/>
  <c r="AK114" s="1"/>
  <c r="AL114" s="1"/>
  <c r="H100"/>
  <c r="I100" s="1"/>
  <c r="J100" s="1"/>
  <c r="K100" s="1"/>
  <c r="L100" s="1"/>
  <c r="M100" s="1"/>
  <c r="N100" s="1"/>
  <c r="O100" s="1"/>
  <c r="P100" s="1"/>
  <c r="Q100" s="1"/>
  <c r="R100" s="1"/>
  <c r="S100" s="1"/>
  <c r="T100" s="1"/>
  <c r="U100" s="1"/>
  <c r="V100" s="1"/>
  <c r="W100" s="1"/>
  <c r="X100" s="1"/>
  <c r="Y100" s="1"/>
  <c r="Z100" s="1"/>
  <c r="AA100" s="1"/>
  <c r="AB100" s="1"/>
  <c r="AC100" s="1"/>
  <c r="AD100" s="1"/>
  <c r="AE100" s="1"/>
  <c r="AF100" s="1"/>
  <c r="AG100" s="1"/>
  <c r="AH100" s="1"/>
  <c r="AI100" s="1"/>
  <c r="AJ100" s="1"/>
  <c r="AK100" s="1"/>
  <c r="AL100" s="1"/>
  <c r="H16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H309"/>
  <c r="I309" s="1"/>
  <c r="J309" s="1"/>
  <c r="K309" s="1"/>
  <c r="L309" s="1"/>
  <c r="M309" s="1"/>
  <c r="N309" s="1"/>
  <c r="O309" s="1"/>
  <c r="P309" s="1"/>
  <c r="Q309" s="1"/>
  <c r="R309" s="1"/>
  <c r="S309" s="1"/>
  <c r="T309" s="1"/>
  <c r="U309" s="1"/>
  <c r="V309" s="1"/>
  <c r="G309" s="1"/>
  <c r="H295"/>
  <c r="I295" s="1"/>
  <c r="J295" s="1"/>
  <c r="K295" s="1"/>
  <c r="L295" s="1"/>
  <c r="M295" s="1"/>
  <c r="N295" s="1"/>
  <c r="O295" s="1"/>
  <c r="P295" s="1"/>
  <c r="Q295" s="1"/>
  <c r="R295" s="1"/>
  <c r="S295" s="1"/>
  <c r="T295" s="1"/>
  <c r="U295" s="1"/>
  <c r="V295" s="1"/>
  <c r="G295" s="1"/>
  <c r="H281"/>
  <c r="I281" s="1"/>
  <c r="J281" s="1"/>
  <c r="K281" s="1"/>
  <c r="L281" s="1"/>
  <c r="M281" s="1"/>
  <c r="N281" s="1"/>
  <c r="O281" s="1"/>
  <c r="P281" s="1"/>
  <c r="Q281" s="1"/>
  <c r="R281" s="1"/>
  <c r="S281" s="1"/>
  <c r="T281" s="1"/>
  <c r="U281" s="1"/>
  <c r="V281" s="1"/>
  <c r="G281" s="1"/>
  <c r="H267"/>
  <c r="I267" s="1"/>
  <c r="J267" s="1"/>
  <c r="K267" s="1"/>
  <c r="L267" s="1"/>
  <c r="M267" s="1"/>
  <c r="N267" s="1"/>
  <c r="O267" s="1"/>
  <c r="P267" s="1"/>
  <c r="Q267" s="1"/>
  <c r="R267" s="1"/>
  <c r="S267" s="1"/>
  <c r="T267" s="1"/>
  <c r="U267" s="1"/>
  <c r="V267" s="1"/>
  <c r="W267" s="1"/>
  <c r="X267" s="1"/>
  <c r="Y267" s="1"/>
  <c r="Z267" s="1"/>
  <c r="AA267" s="1"/>
  <c r="AB267" s="1"/>
  <c r="G267" s="1"/>
  <c r="H253"/>
  <c r="I253" s="1"/>
  <c r="J253" s="1"/>
  <c r="K253" s="1"/>
  <c r="L253" s="1"/>
  <c r="M253" s="1"/>
  <c r="N253" s="1"/>
  <c r="O253" s="1"/>
  <c r="P253" s="1"/>
  <c r="Q253" s="1"/>
  <c r="R253" s="1"/>
  <c r="S253" s="1"/>
  <c r="T253" s="1"/>
  <c r="U253" s="1"/>
  <c r="V253" s="1"/>
  <c r="W253" s="1"/>
  <c r="X253" s="1"/>
  <c r="Y253" s="1"/>
  <c r="Z253" s="1"/>
  <c r="AA253" s="1"/>
  <c r="AB253" s="1"/>
  <c r="G253" s="1"/>
  <c r="H239"/>
  <c r="I239" s="1"/>
  <c r="J239" s="1"/>
  <c r="K239" s="1"/>
  <c r="L239" s="1"/>
  <c r="M239" s="1"/>
  <c r="N239" s="1"/>
  <c r="O239" s="1"/>
  <c r="P239" s="1"/>
  <c r="Q239" s="1"/>
  <c r="R239" s="1"/>
  <c r="S239" s="1"/>
  <c r="T239" s="1"/>
  <c r="U239" s="1"/>
  <c r="V239" s="1"/>
  <c r="W239" s="1"/>
  <c r="X239" s="1"/>
  <c r="Y239" s="1"/>
  <c r="Z239" s="1"/>
  <c r="AA239" s="1"/>
  <c r="AB239" s="1"/>
  <c r="G239" s="1"/>
  <c r="H225"/>
  <c r="I225" s="1"/>
  <c r="J225" s="1"/>
  <c r="K225" s="1"/>
  <c r="L225" s="1"/>
  <c r="M225" s="1"/>
  <c r="N225" s="1"/>
  <c r="O225" s="1"/>
  <c r="P225" s="1"/>
  <c r="Q225" s="1"/>
  <c r="R225" s="1"/>
  <c r="S225" s="1"/>
  <c r="T225" s="1"/>
  <c r="U225" s="1"/>
  <c r="V225" s="1"/>
  <c r="W225" s="1"/>
  <c r="X225" s="1"/>
  <c r="Y225" s="1"/>
  <c r="Z225" s="1"/>
  <c r="AA225" s="1"/>
  <c r="AB225" s="1"/>
  <c r="AC225" s="1"/>
  <c r="AD225" s="1"/>
  <c r="AE225" s="1"/>
  <c r="AF225" s="1"/>
  <c r="AG225" s="1"/>
  <c r="AH225" s="1"/>
  <c r="AI225" s="1"/>
  <c r="AJ225" s="1"/>
  <c r="AK225" s="1"/>
  <c r="AL225" s="1"/>
  <c r="G225" s="1"/>
  <c r="H211"/>
  <c r="I211" s="1"/>
  <c r="J211" s="1"/>
  <c r="K211" s="1"/>
  <c r="L211" s="1"/>
  <c r="M211" s="1"/>
  <c r="N211" s="1"/>
  <c r="O211" s="1"/>
  <c r="P211" s="1"/>
  <c r="Q211" s="1"/>
  <c r="R211" s="1"/>
  <c r="S211" s="1"/>
  <c r="T211" s="1"/>
  <c r="U211" s="1"/>
  <c r="V211" s="1"/>
  <c r="W211" s="1"/>
  <c r="X211" s="1"/>
  <c r="Y211" s="1"/>
  <c r="Z211" s="1"/>
  <c r="AA211" s="1"/>
  <c r="AB211" s="1"/>
  <c r="AC211" s="1"/>
  <c r="AD211" s="1"/>
  <c r="AE211" s="1"/>
  <c r="AF211" s="1"/>
  <c r="AG211" s="1"/>
  <c r="AH211" s="1"/>
  <c r="AI211" s="1"/>
  <c r="AJ211" s="1"/>
  <c r="AK211" s="1"/>
  <c r="AL211" s="1"/>
  <c r="G211" s="1"/>
  <c r="H197"/>
  <c r="I197" s="1"/>
  <c r="J197" s="1"/>
  <c r="K197" s="1"/>
  <c r="L197" s="1"/>
  <c r="M197" s="1"/>
  <c r="N197" s="1"/>
  <c r="O197" s="1"/>
  <c r="P197" s="1"/>
  <c r="Q197" s="1"/>
  <c r="R197" s="1"/>
  <c r="S197" s="1"/>
  <c r="T197" s="1"/>
  <c r="U197" s="1"/>
  <c r="V197" s="1"/>
  <c r="W197" s="1"/>
  <c r="X197" s="1"/>
  <c r="Y197" s="1"/>
  <c r="Z197" s="1"/>
  <c r="AA197" s="1"/>
  <c r="AB197" s="1"/>
  <c r="AC197" s="1"/>
  <c r="AD197" s="1"/>
  <c r="AE197" s="1"/>
  <c r="AF197" s="1"/>
  <c r="AG197" s="1"/>
  <c r="AH197" s="1"/>
  <c r="AI197" s="1"/>
  <c r="AJ197" s="1"/>
  <c r="AK197" s="1"/>
  <c r="AL197" s="1"/>
  <c r="G197" s="1"/>
  <c r="H183"/>
  <c r="I183" s="1"/>
  <c r="J183" s="1"/>
  <c r="K183" s="1"/>
  <c r="L183" s="1"/>
  <c r="M183" s="1"/>
  <c r="N183" s="1"/>
  <c r="O183" s="1"/>
  <c r="P183" s="1"/>
  <c r="Q183" s="1"/>
  <c r="R183" s="1"/>
  <c r="S183" s="1"/>
  <c r="T183" s="1"/>
  <c r="U183" s="1"/>
  <c r="V183" s="1"/>
  <c r="W183" s="1"/>
  <c r="X183" s="1"/>
  <c r="Y183" s="1"/>
  <c r="Z183" s="1"/>
  <c r="AA183" s="1"/>
  <c r="AB183" s="1"/>
  <c r="AC183" s="1"/>
  <c r="AD183" s="1"/>
  <c r="AE183" s="1"/>
  <c r="AF183" s="1"/>
  <c r="AG183" s="1"/>
  <c r="AH183" s="1"/>
  <c r="AI183" s="1"/>
  <c r="AJ183" s="1"/>
  <c r="AK183" s="1"/>
  <c r="AL183" s="1"/>
  <c r="G183" s="1"/>
  <c r="H169"/>
  <c r="I169" s="1"/>
  <c r="J169" s="1"/>
  <c r="K169" s="1"/>
  <c r="L169" s="1"/>
  <c r="M169" s="1"/>
  <c r="N169" s="1"/>
  <c r="O169" s="1"/>
  <c r="P169" s="1"/>
  <c r="Q169" s="1"/>
  <c r="R169" s="1"/>
  <c r="S169" s="1"/>
  <c r="T169" s="1"/>
  <c r="U169" s="1"/>
  <c r="V169" s="1"/>
  <c r="W169" s="1"/>
  <c r="X169" s="1"/>
  <c r="Y169" s="1"/>
  <c r="Z169" s="1"/>
  <c r="AA169" s="1"/>
  <c r="AB169" s="1"/>
  <c r="AC169" s="1"/>
  <c r="AD169" s="1"/>
  <c r="AE169" s="1"/>
  <c r="AF169" s="1"/>
  <c r="AG169" s="1"/>
  <c r="AH169" s="1"/>
  <c r="AI169" s="1"/>
  <c r="AJ169" s="1"/>
  <c r="AK169" s="1"/>
  <c r="AL169" s="1"/>
  <c r="G169" s="1"/>
  <c r="H155"/>
  <c r="I155" s="1"/>
  <c r="J155" s="1"/>
  <c r="K155" s="1"/>
  <c r="L155" s="1"/>
  <c r="M155" s="1"/>
  <c r="N155" s="1"/>
  <c r="O155" s="1"/>
  <c r="P155" s="1"/>
  <c r="Q155" s="1"/>
  <c r="R155" s="1"/>
  <c r="S155" s="1"/>
  <c r="T155" s="1"/>
  <c r="U155" s="1"/>
  <c r="V155" s="1"/>
  <c r="W155" s="1"/>
  <c r="X155" s="1"/>
  <c r="Y155" s="1"/>
  <c r="Z155" s="1"/>
  <c r="AA155" s="1"/>
  <c r="AB155" s="1"/>
  <c r="AC155" s="1"/>
  <c r="AD155" s="1"/>
  <c r="AE155" s="1"/>
  <c r="AF155" s="1"/>
  <c r="AG155" s="1"/>
  <c r="AH155" s="1"/>
  <c r="AI155" s="1"/>
  <c r="AJ155" s="1"/>
  <c r="AK155" s="1"/>
  <c r="AL155" s="1"/>
  <c r="G155" s="1"/>
  <c r="H141"/>
  <c r="I141" s="1"/>
  <c r="J141" s="1"/>
  <c r="K141" s="1"/>
  <c r="L141" s="1"/>
  <c r="M141" s="1"/>
  <c r="N141" s="1"/>
  <c r="O141" s="1"/>
  <c r="P141" s="1"/>
  <c r="Q141" s="1"/>
  <c r="R141" s="1"/>
  <c r="S141" s="1"/>
  <c r="T141" s="1"/>
  <c r="U141" s="1"/>
  <c r="V141" s="1"/>
  <c r="W141" s="1"/>
  <c r="X141" s="1"/>
  <c r="Y141" s="1"/>
  <c r="Z141" s="1"/>
  <c r="AA141" s="1"/>
  <c r="AB141" s="1"/>
  <c r="AC141" s="1"/>
  <c r="AD141" s="1"/>
  <c r="AE141" s="1"/>
  <c r="AF141" s="1"/>
  <c r="AG141" s="1"/>
  <c r="AH141" s="1"/>
  <c r="AI141" s="1"/>
  <c r="AJ141" s="1"/>
  <c r="AK141" s="1"/>
  <c r="AL141" s="1"/>
  <c r="G141" s="1"/>
  <c r="H127"/>
  <c r="I127" s="1"/>
  <c r="J127" s="1"/>
  <c r="K127" s="1"/>
  <c r="L127" s="1"/>
  <c r="M127" s="1"/>
  <c r="N127" s="1"/>
  <c r="O127" s="1"/>
  <c r="P127" s="1"/>
  <c r="Q127" s="1"/>
  <c r="R127" s="1"/>
  <c r="S127" s="1"/>
  <c r="T127" s="1"/>
  <c r="U127" s="1"/>
  <c r="V127" s="1"/>
  <c r="W127" s="1"/>
  <c r="X127" s="1"/>
  <c r="Y127" s="1"/>
  <c r="Z127" s="1"/>
  <c r="AA127" s="1"/>
  <c r="AB127" s="1"/>
  <c r="AC127" s="1"/>
  <c r="AD127" s="1"/>
  <c r="AE127" s="1"/>
  <c r="AF127" s="1"/>
  <c r="AG127" s="1"/>
  <c r="AH127" s="1"/>
  <c r="AI127" s="1"/>
  <c r="AJ127" s="1"/>
  <c r="AK127" s="1"/>
  <c r="AL127" s="1"/>
  <c r="G127" s="1"/>
  <c r="H113"/>
  <c r="I113" s="1"/>
  <c r="J113" s="1"/>
  <c r="K113" s="1"/>
  <c r="L113" s="1"/>
  <c r="M113" s="1"/>
  <c r="N113" s="1"/>
  <c r="O113" s="1"/>
  <c r="P113" s="1"/>
  <c r="Q113" s="1"/>
  <c r="R113" s="1"/>
  <c r="S113" s="1"/>
  <c r="T113" s="1"/>
  <c r="U113" s="1"/>
  <c r="V113" s="1"/>
  <c r="W113" s="1"/>
  <c r="X113" s="1"/>
  <c r="Y113" s="1"/>
  <c r="Z113" s="1"/>
  <c r="AA113" s="1"/>
  <c r="AB113" s="1"/>
  <c r="AC113" s="1"/>
  <c r="AD113" s="1"/>
  <c r="AE113" s="1"/>
  <c r="AF113" s="1"/>
  <c r="AG113" s="1"/>
  <c r="AH113" s="1"/>
  <c r="AI113" s="1"/>
  <c r="AJ113" s="1"/>
  <c r="AK113" s="1"/>
  <c r="AL113" s="1"/>
  <c r="G113" s="1"/>
  <c r="H99"/>
  <c r="I99" s="1"/>
  <c r="J99" s="1"/>
  <c r="K99" s="1"/>
  <c r="L99" s="1"/>
  <c r="M99" s="1"/>
  <c r="N99" s="1"/>
  <c r="O99" s="1"/>
  <c r="P99" s="1"/>
  <c r="Q99" s="1"/>
  <c r="R99" s="1"/>
  <c r="S99" s="1"/>
  <c r="T99" s="1"/>
  <c r="U99" s="1"/>
  <c r="V99" s="1"/>
  <c r="W99" s="1"/>
  <c r="X99" s="1"/>
  <c r="Y99" s="1"/>
  <c r="Z99" s="1"/>
  <c r="AA99" s="1"/>
  <c r="AB99" s="1"/>
  <c r="AC99" s="1"/>
  <c r="AD99" s="1"/>
  <c r="AE99" s="1"/>
  <c r="AF99" s="1"/>
  <c r="AG99" s="1"/>
  <c r="AH99" s="1"/>
  <c r="AI99" s="1"/>
  <c r="AJ99" s="1"/>
  <c r="AK99" s="1"/>
  <c r="AL99" s="1"/>
  <c r="G99" s="1"/>
  <c r="H43"/>
  <c r="I43" s="1"/>
  <c r="J43" s="1"/>
  <c r="K43" s="1"/>
  <c r="L43" s="1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Z43" s="1"/>
  <c r="AA43" s="1"/>
  <c r="AB43" s="1"/>
  <c r="AC43" s="1"/>
  <c r="AD43" s="1"/>
  <c r="AE43" s="1"/>
  <c r="AF43" s="1"/>
  <c r="AG43" s="1"/>
  <c r="AH43" s="1"/>
  <c r="AI43" s="1"/>
  <c r="AJ43" s="1"/>
  <c r="AK43" s="1"/>
  <c r="AL43" s="1"/>
  <c r="G43" s="1"/>
  <c r="H15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G15" s="1"/>
  <c r="H168"/>
  <c r="I168" s="1"/>
  <c r="J168" s="1"/>
  <c r="K168" s="1"/>
  <c r="L168" s="1"/>
  <c r="M168" s="1"/>
  <c r="N168" s="1"/>
  <c r="O168" s="1"/>
  <c r="P168" s="1"/>
  <c r="Q168" s="1"/>
  <c r="R168" s="1"/>
  <c r="S168" s="1"/>
  <c r="T168" s="1"/>
  <c r="U168" s="1"/>
  <c r="V168" s="1"/>
  <c r="W168" s="1"/>
  <c r="X168" s="1"/>
  <c r="Y168" s="1"/>
  <c r="Z168" s="1"/>
  <c r="AA168" s="1"/>
  <c r="AB168" s="1"/>
  <c r="AC168" s="1"/>
  <c r="AD168" s="1"/>
  <c r="AE168" s="1"/>
  <c r="AF168" s="1"/>
  <c r="AG168" s="1"/>
  <c r="AH168" s="1"/>
  <c r="AI168" s="1"/>
  <c r="AJ168" s="1"/>
  <c r="AK168" s="1"/>
  <c r="AL168" s="1"/>
  <c r="H310"/>
  <c r="I310" s="1"/>
  <c r="J310" s="1"/>
  <c r="K310" s="1"/>
  <c r="L310" s="1"/>
  <c r="M310" s="1"/>
  <c r="N310" s="1"/>
  <c r="O310" s="1"/>
  <c r="P310" s="1"/>
  <c r="Q310" s="1"/>
  <c r="R310" s="1"/>
  <c r="S310" s="1"/>
  <c r="T310" s="1"/>
  <c r="U310" s="1"/>
  <c r="V310" s="1"/>
  <c r="H296"/>
  <c r="I296" s="1"/>
  <c r="J296" s="1"/>
  <c r="K296" s="1"/>
  <c r="L296" s="1"/>
  <c r="M296" s="1"/>
  <c r="N296" s="1"/>
  <c r="O296" s="1"/>
  <c r="P296" s="1"/>
  <c r="Q296" s="1"/>
  <c r="R296" s="1"/>
  <c r="S296" s="1"/>
  <c r="T296" s="1"/>
  <c r="U296" s="1"/>
  <c r="V296" s="1"/>
  <c r="H282"/>
  <c r="I282" s="1"/>
  <c r="J282" s="1"/>
  <c r="K282" s="1"/>
  <c r="L282" s="1"/>
  <c r="M282" s="1"/>
  <c r="N282" s="1"/>
  <c r="O282" s="1"/>
  <c r="P282" s="1"/>
  <c r="Q282" s="1"/>
  <c r="R282" s="1"/>
  <c r="S282" s="1"/>
  <c r="T282" s="1"/>
  <c r="U282" s="1"/>
  <c r="V282" s="1"/>
  <c r="H268"/>
  <c r="I268" s="1"/>
  <c r="J268" s="1"/>
  <c r="K268" s="1"/>
  <c r="L268" s="1"/>
  <c r="M268" s="1"/>
  <c r="N268" s="1"/>
  <c r="O268" s="1"/>
  <c r="P268" s="1"/>
  <c r="Q268" s="1"/>
  <c r="R268" s="1"/>
  <c r="S268" s="1"/>
  <c r="T268" s="1"/>
  <c r="U268" s="1"/>
  <c r="V268" s="1"/>
  <c r="W268" s="1"/>
  <c r="X268" s="1"/>
  <c r="Y268" s="1"/>
  <c r="Z268" s="1"/>
  <c r="AA268" s="1"/>
  <c r="AB268" s="1"/>
  <c r="H254"/>
  <c r="I254" s="1"/>
  <c r="J254" s="1"/>
  <c r="K254" s="1"/>
  <c r="L254" s="1"/>
  <c r="M254" s="1"/>
  <c r="N254" s="1"/>
  <c r="O254" s="1"/>
  <c r="P254" s="1"/>
  <c r="Q254" s="1"/>
  <c r="R254" s="1"/>
  <c r="S254" s="1"/>
  <c r="T254" s="1"/>
  <c r="U254" s="1"/>
  <c r="V254" s="1"/>
  <c r="W254" s="1"/>
  <c r="X254" s="1"/>
  <c r="Y254" s="1"/>
  <c r="Z254" s="1"/>
  <c r="AA254" s="1"/>
  <c r="AB254" s="1"/>
  <c r="H226"/>
  <c r="I226" s="1"/>
  <c r="J226" s="1"/>
  <c r="K226" s="1"/>
  <c r="L226" s="1"/>
  <c r="M226" s="1"/>
  <c r="N226" s="1"/>
  <c r="O226" s="1"/>
  <c r="P226" s="1"/>
  <c r="Q226" s="1"/>
  <c r="R226" s="1"/>
  <c r="S226" s="1"/>
  <c r="T226" s="1"/>
  <c r="U226" s="1"/>
  <c r="V226" s="1"/>
  <c r="W226" s="1"/>
  <c r="X226" s="1"/>
  <c r="Y226" s="1"/>
  <c r="Z226" s="1"/>
  <c r="AA226" s="1"/>
  <c r="AB226" s="1"/>
  <c r="AC226" s="1"/>
  <c r="AD226" s="1"/>
  <c r="AE226" s="1"/>
  <c r="AF226" s="1"/>
  <c r="AG226" s="1"/>
  <c r="AH226" s="1"/>
  <c r="AI226" s="1"/>
  <c r="AJ226" s="1"/>
  <c r="AK226" s="1"/>
  <c r="AL226" s="1"/>
  <c r="H142"/>
  <c r="I142" s="1"/>
  <c r="J142" s="1"/>
  <c r="K142" s="1"/>
  <c r="L142" s="1"/>
  <c r="M142" s="1"/>
  <c r="N142" s="1"/>
  <c r="O142" s="1"/>
  <c r="P142" s="1"/>
  <c r="Q142" s="1"/>
  <c r="R142" s="1"/>
  <c r="S142" s="1"/>
  <c r="T142" s="1"/>
  <c r="U142" s="1"/>
  <c r="V142" s="1"/>
  <c r="W142" s="1"/>
  <c r="X142" s="1"/>
  <c r="Y142" s="1"/>
  <c r="Z142" s="1"/>
  <c r="AA142" s="1"/>
  <c r="AB142" s="1"/>
  <c r="AC142" s="1"/>
  <c r="AD142" s="1"/>
  <c r="AE142" s="1"/>
  <c r="AF142" s="1"/>
  <c r="AG142" s="1"/>
  <c r="AH142" s="1"/>
  <c r="AI142" s="1"/>
  <c r="AJ142" s="1"/>
  <c r="AK142" s="1"/>
  <c r="AL142" s="1"/>
  <c r="H128"/>
  <c r="I128" s="1"/>
  <c r="J128" s="1"/>
  <c r="K128" s="1"/>
  <c r="L128" s="1"/>
  <c r="M128" s="1"/>
  <c r="N128" s="1"/>
  <c r="O128" s="1"/>
  <c r="P128" s="1"/>
  <c r="Q128" s="1"/>
  <c r="R128" s="1"/>
  <c r="S128" s="1"/>
  <c r="T128" s="1"/>
  <c r="U128" s="1"/>
  <c r="V128" s="1"/>
  <c r="W128" s="1"/>
  <c r="X128" s="1"/>
  <c r="Y128" s="1"/>
  <c r="Z128" s="1"/>
  <c r="AA128" s="1"/>
  <c r="AB128" s="1"/>
  <c r="AC128" s="1"/>
  <c r="AD128" s="1"/>
  <c r="AE128" s="1"/>
  <c r="AF128" s="1"/>
  <c r="AG128" s="1"/>
  <c r="AH128" s="1"/>
  <c r="AI128" s="1"/>
  <c r="AJ128" s="1"/>
  <c r="AK128" s="1"/>
  <c r="AL128" s="1"/>
  <c r="H126"/>
  <c r="I126" s="1"/>
  <c r="J126" s="1"/>
  <c r="K126" s="1"/>
  <c r="L126" s="1"/>
  <c r="M126" s="1"/>
  <c r="N126" s="1"/>
  <c r="O126" s="1"/>
  <c r="P126" s="1"/>
  <c r="Q126" s="1"/>
  <c r="R126" s="1"/>
  <c r="S126" s="1"/>
  <c r="T126" s="1"/>
  <c r="U126" s="1"/>
  <c r="V126" s="1"/>
  <c r="W126" s="1"/>
  <c r="X126" s="1"/>
  <c r="Y126" s="1"/>
  <c r="Z126" s="1"/>
  <c r="AA126" s="1"/>
  <c r="AB126" s="1"/>
  <c r="AC126" s="1"/>
  <c r="AD126" s="1"/>
  <c r="AE126" s="1"/>
  <c r="AF126" s="1"/>
  <c r="AG126" s="1"/>
  <c r="AH126" s="1"/>
  <c r="AI126" s="1"/>
  <c r="AJ126" s="1"/>
  <c r="AK126" s="1"/>
  <c r="AL126" s="1"/>
  <c r="AM308"/>
  <c r="H308"/>
  <c r="I308"/>
  <c r="J308" s="1"/>
  <c r="K308" s="1"/>
  <c r="L308" s="1"/>
  <c r="M308" s="1"/>
  <c r="N308" s="1"/>
  <c r="O308" s="1"/>
  <c r="P308" s="1"/>
  <c r="Q308" s="1"/>
  <c r="R308" s="1"/>
  <c r="S308" s="1"/>
  <c r="T308" s="1"/>
  <c r="U308" s="1"/>
  <c r="V308" s="1"/>
  <c r="AM294"/>
  <c r="H294"/>
  <c r="I294" s="1"/>
  <c r="J294" s="1"/>
  <c r="K294" s="1"/>
  <c r="L294" s="1"/>
  <c r="M294" s="1"/>
  <c r="N294" s="1"/>
  <c r="O294" s="1"/>
  <c r="P294" s="1"/>
  <c r="Q294" s="1"/>
  <c r="R294" s="1"/>
  <c r="S294" s="1"/>
  <c r="T294" s="1"/>
  <c r="U294" s="1"/>
  <c r="V294" s="1"/>
  <c r="AM280"/>
  <c r="H280"/>
  <c r="I280" s="1"/>
  <c r="J280" s="1"/>
  <c r="K280" s="1"/>
  <c r="L280" s="1"/>
  <c r="M280" s="1"/>
  <c r="N280" s="1"/>
  <c r="O280" s="1"/>
  <c r="P280" s="1"/>
  <c r="Q280" s="1"/>
  <c r="R280" s="1"/>
  <c r="S280" s="1"/>
  <c r="T280" s="1"/>
  <c r="U280" s="1"/>
  <c r="V280" s="1"/>
  <c r="AM266"/>
  <c r="H266"/>
  <c r="I266" s="1"/>
  <c r="J266" s="1"/>
  <c r="K266" s="1"/>
  <c r="L266" s="1"/>
  <c r="M266" s="1"/>
  <c r="N266" s="1"/>
  <c r="O266" s="1"/>
  <c r="P266" s="1"/>
  <c r="Q266" s="1"/>
  <c r="R266" s="1"/>
  <c r="S266" s="1"/>
  <c r="T266" s="1"/>
  <c r="U266" s="1"/>
  <c r="V266" s="1"/>
  <c r="W266" s="1"/>
  <c r="X266" s="1"/>
  <c r="Y266" s="1"/>
  <c r="Z266" s="1"/>
  <c r="AA266" s="1"/>
  <c r="AB266" s="1"/>
  <c r="AM252"/>
  <c r="H252"/>
  <c r="I252" s="1"/>
  <c r="J252" s="1"/>
  <c r="K252" s="1"/>
  <c r="L252" s="1"/>
  <c r="M252" s="1"/>
  <c r="N252" s="1"/>
  <c r="O252" s="1"/>
  <c r="P252" s="1"/>
  <c r="Q252" s="1"/>
  <c r="R252" s="1"/>
  <c r="S252" s="1"/>
  <c r="T252" s="1"/>
  <c r="U252" s="1"/>
  <c r="V252" s="1"/>
  <c r="W252" s="1"/>
  <c r="X252" s="1"/>
  <c r="Y252" s="1"/>
  <c r="Z252" s="1"/>
  <c r="AA252" s="1"/>
  <c r="AB252" s="1"/>
  <c r="AM238"/>
  <c r="H238"/>
  <c r="I238" s="1"/>
  <c r="J238" s="1"/>
  <c r="K238" s="1"/>
  <c r="L238" s="1"/>
  <c r="M238" s="1"/>
  <c r="N238" s="1"/>
  <c r="O238" s="1"/>
  <c r="P238" s="1"/>
  <c r="Q238" s="1"/>
  <c r="R238" s="1"/>
  <c r="S238" s="1"/>
  <c r="T238" s="1"/>
  <c r="U238" s="1"/>
  <c r="V238" s="1"/>
  <c r="W238" s="1"/>
  <c r="X238" s="1"/>
  <c r="Y238" s="1"/>
  <c r="Z238" s="1"/>
  <c r="AA238" s="1"/>
  <c r="AB238" s="1"/>
  <c r="AM224"/>
  <c r="H224"/>
  <c r="I224" s="1"/>
  <c r="J224" s="1"/>
  <c r="K224" s="1"/>
  <c r="L224" s="1"/>
  <c r="M224" s="1"/>
  <c r="N224" s="1"/>
  <c r="O224" s="1"/>
  <c r="P224" s="1"/>
  <c r="Q224" s="1"/>
  <c r="R224" s="1"/>
  <c r="S224" s="1"/>
  <c r="T224" s="1"/>
  <c r="U224" s="1"/>
  <c r="V224" s="1"/>
  <c r="W224" s="1"/>
  <c r="X224" s="1"/>
  <c r="Y224" s="1"/>
  <c r="Z224" s="1"/>
  <c r="AA224" s="1"/>
  <c r="AB224" s="1"/>
  <c r="AC224" s="1"/>
  <c r="AD224" s="1"/>
  <c r="AE224" s="1"/>
  <c r="AF224" s="1"/>
  <c r="AG224" s="1"/>
  <c r="AH224" s="1"/>
  <c r="AI224" s="1"/>
  <c r="AJ224" s="1"/>
  <c r="AK224" s="1"/>
  <c r="AL224" s="1"/>
  <c r="AM210"/>
  <c r="H210"/>
  <c r="I210" s="1"/>
  <c r="J210" s="1"/>
  <c r="K210" s="1"/>
  <c r="L210" s="1"/>
  <c r="M210" s="1"/>
  <c r="N210" s="1"/>
  <c r="O210" s="1"/>
  <c r="P210" s="1"/>
  <c r="Q210" s="1"/>
  <c r="R210" s="1"/>
  <c r="S210" s="1"/>
  <c r="T210" s="1"/>
  <c r="U210" s="1"/>
  <c r="V210" s="1"/>
  <c r="W210" s="1"/>
  <c r="X210" s="1"/>
  <c r="Y210" s="1"/>
  <c r="Z210" s="1"/>
  <c r="AA210" s="1"/>
  <c r="AB210" s="1"/>
  <c r="AC210" s="1"/>
  <c r="AD210" s="1"/>
  <c r="AE210" s="1"/>
  <c r="AF210" s="1"/>
  <c r="AG210" s="1"/>
  <c r="AH210" s="1"/>
  <c r="AI210" s="1"/>
  <c r="AJ210" s="1"/>
  <c r="AK210" s="1"/>
  <c r="AL210" s="1"/>
  <c r="AM196"/>
  <c r="H196"/>
  <c r="I196" s="1"/>
  <c r="J196" s="1"/>
  <c r="K196" s="1"/>
  <c r="L196" s="1"/>
  <c r="M196" s="1"/>
  <c r="N196" s="1"/>
  <c r="O196" s="1"/>
  <c r="P196" s="1"/>
  <c r="Q196" s="1"/>
  <c r="R196" s="1"/>
  <c r="S196" s="1"/>
  <c r="T196" s="1"/>
  <c r="U196" s="1"/>
  <c r="V196" s="1"/>
  <c r="W196" s="1"/>
  <c r="X196" s="1"/>
  <c r="Y196" s="1"/>
  <c r="Z196" s="1"/>
  <c r="AA196" s="1"/>
  <c r="AB196" s="1"/>
  <c r="AC196" s="1"/>
  <c r="AD196" s="1"/>
  <c r="AE196" s="1"/>
  <c r="AF196" s="1"/>
  <c r="AG196" s="1"/>
  <c r="AH196" s="1"/>
  <c r="AI196" s="1"/>
  <c r="AJ196" s="1"/>
  <c r="AK196" s="1"/>
  <c r="AL196" s="1"/>
  <c r="AM182"/>
  <c r="H182"/>
  <c r="I182" s="1"/>
  <c r="J182" s="1"/>
  <c r="K182" s="1"/>
  <c r="L182" s="1"/>
  <c r="M182" s="1"/>
  <c r="N182" s="1"/>
  <c r="O182" s="1"/>
  <c r="P182" s="1"/>
  <c r="Q182" s="1"/>
  <c r="R182" s="1"/>
  <c r="S182" s="1"/>
  <c r="T182" s="1"/>
  <c r="U182" s="1"/>
  <c r="V182" s="1"/>
  <c r="W182" s="1"/>
  <c r="X182" s="1"/>
  <c r="Y182" s="1"/>
  <c r="Z182" s="1"/>
  <c r="AA182" s="1"/>
  <c r="AB182" s="1"/>
  <c r="AC182" s="1"/>
  <c r="AD182" s="1"/>
  <c r="AE182" s="1"/>
  <c r="AF182" s="1"/>
  <c r="AG182" s="1"/>
  <c r="AH182" s="1"/>
  <c r="AI182" s="1"/>
  <c r="AJ182" s="1"/>
  <c r="AK182" s="1"/>
  <c r="AL182" s="1"/>
  <c r="AM168"/>
  <c r="AM154"/>
  <c r="H154"/>
  <c r="I154" s="1"/>
  <c r="J154" s="1"/>
  <c r="K154" s="1"/>
  <c r="L154" s="1"/>
  <c r="M154" s="1"/>
  <c r="N154" s="1"/>
  <c r="O154" s="1"/>
  <c r="P154" s="1"/>
  <c r="Q154" s="1"/>
  <c r="R154" s="1"/>
  <c r="S154" s="1"/>
  <c r="T154" s="1"/>
  <c r="U154" s="1"/>
  <c r="V154" s="1"/>
  <c r="W154" s="1"/>
  <c r="X154" s="1"/>
  <c r="Y154" s="1"/>
  <c r="Z154" s="1"/>
  <c r="AA154" s="1"/>
  <c r="AB154" s="1"/>
  <c r="AC154" s="1"/>
  <c r="AD154" s="1"/>
  <c r="AE154" s="1"/>
  <c r="AF154" s="1"/>
  <c r="AG154" s="1"/>
  <c r="AH154" s="1"/>
  <c r="AI154" s="1"/>
  <c r="AJ154" s="1"/>
  <c r="AK154" s="1"/>
  <c r="AL154" s="1"/>
  <c r="AM140"/>
  <c r="H140"/>
  <c r="I140" s="1"/>
  <c r="J140" s="1"/>
  <c r="K140" s="1"/>
  <c r="L140" s="1"/>
  <c r="M140" s="1"/>
  <c r="N140" s="1"/>
  <c r="O140" s="1"/>
  <c r="P140" s="1"/>
  <c r="Q140" s="1"/>
  <c r="R140" s="1"/>
  <c r="S140" s="1"/>
  <c r="T140" s="1"/>
  <c r="U140" s="1"/>
  <c r="V140" s="1"/>
  <c r="W140" s="1"/>
  <c r="X140" s="1"/>
  <c r="Y140" s="1"/>
  <c r="Z140" s="1"/>
  <c r="AA140" s="1"/>
  <c r="AB140" s="1"/>
  <c r="AC140" s="1"/>
  <c r="AD140" s="1"/>
  <c r="AE140" s="1"/>
  <c r="AF140" s="1"/>
  <c r="AG140" s="1"/>
  <c r="AH140" s="1"/>
  <c r="AI140" s="1"/>
  <c r="AJ140" s="1"/>
  <c r="AK140" s="1"/>
  <c r="AL140" s="1"/>
  <c r="AM126"/>
  <c r="AM112"/>
  <c r="H112"/>
  <c r="I112" s="1"/>
  <c r="J112" s="1"/>
  <c r="K112" s="1"/>
  <c r="L112" s="1"/>
  <c r="M112" s="1"/>
  <c r="N112" s="1"/>
  <c r="O112" s="1"/>
  <c r="P112" s="1"/>
  <c r="Q112" s="1"/>
  <c r="R112" s="1"/>
  <c r="S112" s="1"/>
  <c r="T112" s="1"/>
  <c r="U112" s="1"/>
  <c r="V112" s="1"/>
  <c r="W112" s="1"/>
  <c r="X112" s="1"/>
  <c r="Y112" s="1"/>
  <c r="Z112" s="1"/>
  <c r="AA112" s="1"/>
  <c r="AB112" s="1"/>
  <c r="AC112" s="1"/>
  <c r="AD112" s="1"/>
  <c r="AE112" s="1"/>
  <c r="AF112" s="1"/>
  <c r="AG112" s="1"/>
  <c r="AH112" s="1"/>
  <c r="AI112" s="1"/>
  <c r="AJ112" s="1"/>
  <c r="AK112" s="1"/>
  <c r="AL112" s="1"/>
  <c r="AM98"/>
  <c r="H98"/>
  <c r="I98" s="1"/>
  <c r="J98" s="1"/>
  <c r="K98" s="1"/>
  <c r="L98" s="1"/>
  <c r="M98" s="1"/>
  <c r="N98" s="1"/>
  <c r="O98" s="1"/>
  <c r="P98" s="1"/>
  <c r="Q98" s="1"/>
  <c r="R98" s="1"/>
  <c r="S98" s="1"/>
  <c r="T98" s="1"/>
  <c r="U98" s="1"/>
  <c r="V98" s="1"/>
  <c r="W98" s="1"/>
  <c r="X98" s="1"/>
  <c r="Y98" s="1"/>
  <c r="Z98" s="1"/>
  <c r="AA98" s="1"/>
  <c r="AB98" s="1"/>
  <c r="AC98" s="1"/>
  <c r="AD98" s="1"/>
  <c r="AE98" s="1"/>
  <c r="AF98" s="1"/>
  <c r="AG98" s="1"/>
  <c r="AH98" s="1"/>
  <c r="AI98" s="1"/>
  <c r="AJ98" s="1"/>
  <c r="AK98" s="1"/>
  <c r="AL98" s="1"/>
  <c r="AM70"/>
  <c r="H70"/>
  <c r="I70" s="1"/>
  <c r="J70" s="1"/>
  <c r="K70" s="1"/>
  <c r="L70" s="1"/>
  <c r="M70" s="1"/>
  <c r="N70" s="1"/>
  <c r="O70" s="1"/>
  <c r="P70" s="1"/>
  <c r="Q70" s="1"/>
  <c r="R70" s="1"/>
  <c r="S70" s="1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AI70" s="1"/>
  <c r="AJ70" s="1"/>
  <c r="AK70" s="1"/>
  <c r="AL70" s="1"/>
  <c r="AM42"/>
  <c r="H42"/>
  <c r="I42" s="1"/>
  <c r="J42" s="1"/>
  <c r="K42" s="1"/>
  <c r="L42" s="1"/>
  <c r="M42" s="1"/>
  <c r="N42" s="1"/>
  <c r="O42" s="1"/>
  <c r="P42" s="1"/>
  <c r="Q42" s="1"/>
  <c r="R42" s="1"/>
  <c r="S42" s="1"/>
  <c r="T42" s="1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AM28"/>
  <c r="H28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14"/>
  <c r="H14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307"/>
  <c r="AM306"/>
  <c r="AM293"/>
  <c r="AM292"/>
  <c r="AM279"/>
  <c r="AM278"/>
  <c r="AM265"/>
  <c r="AM264"/>
  <c r="AM251"/>
  <c r="AM250"/>
  <c r="AM237"/>
  <c r="AM236"/>
  <c r="AM223"/>
  <c r="AM222"/>
  <c r="AM209"/>
  <c r="AM208"/>
  <c r="AM195"/>
  <c r="AM194"/>
  <c r="AM181"/>
  <c r="AM180"/>
  <c r="AM167"/>
  <c r="AM166"/>
  <c r="AM153"/>
  <c r="AM152"/>
  <c r="AM139"/>
  <c r="AM138"/>
  <c r="AM125"/>
  <c r="AM124"/>
  <c r="AM111"/>
  <c r="AM110"/>
  <c r="AM97"/>
  <c r="AM96"/>
  <c r="AM83"/>
  <c r="AM82"/>
  <c r="AM69"/>
  <c r="AM68"/>
  <c r="AM55"/>
  <c r="AM54"/>
  <c r="AM41"/>
  <c r="AM40"/>
  <c r="AM27"/>
  <c r="AM26"/>
  <c r="AM13"/>
  <c r="AM12"/>
  <c r="H272"/>
  <c r="I272" s="1"/>
  <c r="J272" s="1"/>
  <c r="K272" s="1"/>
  <c r="L272" s="1"/>
  <c r="M272" s="1"/>
  <c r="N272" s="1"/>
  <c r="O272" s="1"/>
  <c r="P272" s="1"/>
  <c r="H258"/>
  <c r="I258" s="1"/>
  <c r="J258" s="1"/>
  <c r="K258" s="1"/>
  <c r="L258" s="1"/>
  <c r="M258" s="1"/>
  <c r="N258" s="1"/>
  <c r="O258" s="1"/>
  <c r="P258" s="1"/>
  <c r="Q258" s="1"/>
  <c r="R258" s="1"/>
  <c r="H245"/>
  <c r="I245" s="1"/>
  <c r="J245" s="1"/>
  <c r="K245" s="1"/>
  <c r="L245" s="1"/>
  <c r="M245" s="1"/>
  <c r="N245" s="1"/>
  <c r="O245" s="1"/>
  <c r="P245" s="1"/>
  <c r="Q245" s="1"/>
  <c r="R245" s="1"/>
  <c r="S245" s="1"/>
  <c r="T245" s="1"/>
  <c r="U245" s="1"/>
  <c r="V245" s="1"/>
  <c r="H244"/>
  <c r="H243"/>
  <c r="I243"/>
  <c r="J243" s="1"/>
  <c r="K243" s="1"/>
  <c r="L243" s="1"/>
  <c r="M243" s="1"/>
  <c r="N243" s="1"/>
  <c r="O243" s="1"/>
  <c r="P243" s="1"/>
  <c r="Q243" s="1"/>
  <c r="R243" s="1"/>
  <c r="S243" s="1"/>
  <c r="T243" s="1"/>
  <c r="U243" s="1"/>
  <c r="V243" s="1"/>
  <c r="H231"/>
  <c r="I231" s="1"/>
  <c r="J231" s="1"/>
  <c r="K231" s="1"/>
  <c r="L231" s="1"/>
  <c r="M231" s="1"/>
  <c r="N231" s="1"/>
  <c r="O231" s="1"/>
  <c r="P231" s="1"/>
  <c r="Q231" s="1"/>
  <c r="R231" s="1"/>
  <c r="S231" s="1"/>
  <c r="T231" s="1"/>
  <c r="H230"/>
  <c r="H229"/>
  <c r="I229" s="1"/>
  <c r="J229" s="1"/>
  <c r="K229" s="1"/>
  <c r="L229" s="1"/>
  <c r="M229" s="1"/>
  <c r="N229" s="1"/>
  <c r="O229" s="1"/>
  <c r="P229" s="1"/>
  <c r="Q229" s="1"/>
  <c r="R229" s="1"/>
  <c r="S229" s="1"/>
  <c r="T229" s="1"/>
  <c r="U229" s="1"/>
  <c r="V229" s="1"/>
  <c r="W229" s="1"/>
  <c r="X229" s="1"/>
  <c r="Y229" s="1"/>
  <c r="Z229" s="1"/>
  <c r="AA229" s="1"/>
  <c r="AB229" s="1"/>
  <c r="H217"/>
  <c r="I217" s="1"/>
  <c r="J217" s="1"/>
  <c r="K217" s="1"/>
  <c r="L217" s="1"/>
  <c r="M217" s="1"/>
  <c r="N217" s="1"/>
  <c r="O217" s="1"/>
  <c r="P217" s="1"/>
  <c r="Q217" s="1"/>
  <c r="R217" s="1"/>
  <c r="S217" s="1"/>
  <c r="T217" s="1"/>
  <c r="U217" s="1"/>
  <c r="V217" s="1"/>
  <c r="W217" s="1"/>
  <c r="X217" s="1"/>
  <c r="Y217" s="1"/>
  <c r="Z217" s="1"/>
  <c r="AA217" s="1"/>
  <c r="AB217" s="1"/>
  <c r="H216"/>
  <c r="I216" s="1"/>
  <c r="H215"/>
  <c r="I215" s="1"/>
  <c r="J215" s="1"/>
  <c r="K215" s="1"/>
  <c r="L215" s="1"/>
  <c r="M215" s="1"/>
  <c r="N215" s="1"/>
  <c r="O215" s="1"/>
  <c r="P215" s="1"/>
  <c r="Q215" s="1"/>
  <c r="R215" s="1"/>
  <c r="S215" s="1"/>
  <c r="T215" s="1"/>
  <c r="U215" s="1"/>
  <c r="V215" s="1"/>
  <c r="W215" s="1"/>
  <c r="X215" s="1"/>
  <c r="Y215" s="1"/>
  <c r="Z215" s="1"/>
  <c r="AA215" s="1"/>
  <c r="AB215" s="1"/>
  <c r="H214"/>
  <c r="I214" s="1"/>
  <c r="J214" s="1"/>
  <c r="K214" s="1"/>
  <c r="L214" s="1"/>
  <c r="M214" s="1"/>
  <c r="N214" s="1"/>
  <c r="O214" s="1"/>
  <c r="P214" s="1"/>
  <c r="Q214" s="1"/>
  <c r="R214" s="1"/>
  <c r="S214" s="1"/>
  <c r="T214" s="1"/>
  <c r="U214" s="1"/>
  <c r="V214" s="1"/>
  <c r="W214" s="1"/>
  <c r="H202"/>
  <c r="I202"/>
  <c r="J202" s="1"/>
  <c r="K202" s="1"/>
  <c r="L202" s="1"/>
  <c r="M202" s="1"/>
  <c r="H201"/>
  <c r="I201" s="1"/>
  <c r="J201" s="1"/>
  <c r="K201" s="1"/>
  <c r="L201" s="1"/>
  <c r="M201" s="1"/>
  <c r="N201" s="1"/>
  <c r="O201" s="1"/>
  <c r="P201" s="1"/>
  <c r="Q201" s="1"/>
  <c r="R201" s="1"/>
  <c r="S201" s="1"/>
  <c r="T201" s="1"/>
  <c r="U201" s="1"/>
  <c r="V201" s="1"/>
  <c r="W201" s="1"/>
  <c r="X201" s="1"/>
  <c r="Y201" s="1"/>
  <c r="Z201" s="1"/>
  <c r="AA201" s="1"/>
  <c r="AB201" s="1"/>
  <c r="H200"/>
  <c r="I200" s="1"/>
  <c r="J200" s="1"/>
  <c r="K200" s="1"/>
  <c r="L200" s="1"/>
  <c r="M200" s="1"/>
  <c r="N200" s="1"/>
  <c r="O200" s="1"/>
  <c r="P200" s="1"/>
  <c r="Q200" s="1"/>
  <c r="R200" s="1"/>
  <c r="S200" s="1"/>
  <c r="T200" s="1"/>
  <c r="U200" s="1"/>
  <c r="V200" s="1"/>
  <c r="W200" s="1"/>
  <c r="H188"/>
  <c r="I188" s="1"/>
  <c r="J188" s="1"/>
  <c r="K188" s="1"/>
  <c r="L188" s="1"/>
  <c r="M188" s="1"/>
  <c r="H187"/>
  <c r="I187" s="1"/>
  <c r="J187" s="1"/>
  <c r="K187" s="1"/>
  <c r="L187" s="1"/>
  <c r="M187" s="1"/>
  <c r="N187" s="1"/>
  <c r="O187" s="1"/>
  <c r="P187" s="1"/>
  <c r="Q187" s="1"/>
  <c r="R187" s="1"/>
  <c r="S187" s="1"/>
  <c r="T187" s="1"/>
  <c r="U187" s="1"/>
  <c r="V187" s="1"/>
  <c r="W187" s="1"/>
  <c r="X187" s="1"/>
  <c r="Y187" s="1"/>
  <c r="Z187" s="1"/>
  <c r="AA187" s="1"/>
  <c r="AB187" s="1"/>
  <c r="H186"/>
  <c r="I186" s="1"/>
  <c r="J186" s="1"/>
  <c r="K186" s="1"/>
  <c r="L186" s="1"/>
  <c r="M186" s="1"/>
  <c r="N186" s="1"/>
  <c r="O186" s="1"/>
  <c r="P186" s="1"/>
  <c r="Q186" s="1"/>
  <c r="R186" s="1"/>
  <c r="S186" s="1"/>
  <c r="T186" s="1"/>
  <c r="U186" s="1"/>
  <c r="V186" s="1"/>
  <c r="W186" s="1"/>
  <c r="H174"/>
  <c r="I174" s="1"/>
  <c r="J174" s="1"/>
  <c r="K174" s="1"/>
  <c r="L174" s="1"/>
  <c r="M174" s="1"/>
  <c r="N174" s="1"/>
  <c r="O174" s="1"/>
  <c r="P174" s="1"/>
  <c r="Q174" s="1"/>
  <c r="H173"/>
  <c r="I173" s="1"/>
  <c r="J173" s="1"/>
  <c r="K173" s="1"/>
  <c r="L173" s="1"/>
  <c r="M173" s="1"/>
  <c r="N173" s="1"/>
  <c r="O173" s="1"/>
  <c r="P173" s="1"/>
  <c r="Q173" s="1"/>
  <c r="R173" s="1"/>
  <c r="S173" s="1"/>
  <c r="T173" s="1"/>
  <c r="U173" s="1"/>
  <c r="V173" s="1"/>
  <c r="W173" s="1"/>
  <c r="X173" s="1"/>
  <c r="Y173" s="1"/>
  <c r="Z173" s="1"/>
  <c r="AA173" s="1"/>
  <c r="AB173" s="1"/>
  <c r="H160"/>
  <c r="I160" s="1"/>
  <c r="J160" s="1"/>
  <c r="H159"/>
  <c r="I159" s="1"/>
  <c r="J159" s="1"/>
  <c r="K159" s="1"/>
  <c r="L159" s="1"/>
  <c r="M159" s="1"/>
  <c r="N159" s="1"/>
  <c r="O159" s="1"/>
  <c r="P159" s="1"/>
  <c r="Q159" s="1"/>
  <c r="R159" s="1"/>
  <c r="S159" s="1"/>
  <c r="T159" s="1"/>
  <c r="U159" s="1"/>
  <c r="V159" s="1"/>
  <c r="W159" s="1"/>
  <c r="X159" s="1"/>
  <c r="Y159" s="1"/>
  <c r="Z159" s="1"/>
  <c r="AA159" s="1"/>
  <c r="AB159" s="1"/>
  <c r="H144"/>
  <c r="I144" s="1"/>
  <c r="J144" s="1"/>
  <c r="K144" s="1"/>
  <c r="L144" s="1"/>
  <c r="M144" s="1"/>
  <c r="N144" s="1"/>
  <c r="O144" s="1"/>
  <c r="P144" s="1"/>
  <c r="Q144" s="1"/>
  <c r="R144" s="1"/>
  <c r="S144" s="1"/>
  <c r="T144" s="1"/>
  <c r="U144" s="1"/>
  <c r="V144" s="1"/>
  <c r="W144" s="1"/>
  <c r="X144" s="1"/>
  <c r="Y144" s="1"/>
  <c r="H158"/>
  <c r="I158" s="1"/>
  <c r="J158" s="1"/>
  <c r="K158" s="1"/>
  <c r="L158" s="1"/>
  <c r="M158" s="1"/>
  <c r="N158" s="1"/>
  <c r="O158" s="1"/>
  <c r="P158" s="1"/>
  <c r="Q158" s="1"/>
  <c r="R158" s="1"/>
  <c r="S158" s="1"/>
  <c r="T158" s="1"/>
  <c r="U158" s="1"/>
  <c r="V158" s="1"/>
  <c r="W158" s="1"/>
  <c r="I146"/>
  <c r="H145"/>
  <c r="I145" s="1"/>
  <c r="J145" s="1"/>
  <c r="K145" s="1"/>
  <c r="L145" s="1"/>
  <c r="M145" s="1"/>
  <c r="N145" s="1"/>
  <c r="O145" s="1"/>
  <c r="P145" s="1"/>
  <c r="Q145" s="1"/>
  <c r="R145" s="1"/>
  <c r="S145" s="1"/>
  <c r="T145" s="1"/>
  <c r="U145" s="1"/>
  <c r="V145" s="1"/>
  <c r="W145" s="1"/>
  <c r="X145" s="1"/>
  <c r="Y145" s="1"/>
  <c r="Z145" s="1"/>
  <c r="AA145" s="1"/>
  <c r="AB145" s="1"/>
  <c r="I132"/>
  <c r="J132" s="1"/>
  <c r="K132" s="1"/>
  <c r="L132" s="1"/>
  <c r="M132" s="1"/>
  <c r="N132" s="1"/>
  <c r="O132" s="1"/>
  <c r="P132" s="1"/>
  <c r="Q132" s="1"/>
  <c r="R132" s="1"/>
  <c r="H131"/>
  <c r="I131" s="1"/>
  <c r="J131" s="1"/>
  <c r="K131" s="1"/>
  <c r="L131" s="1"/>
  <c r="M131" s="1"/>
  <c r="N131" s="1"/>
  <c r="O131" s="1"/>
  <c r="P131" s="1"/>
  <c r="Q131" s="1"/>
  <c r="R131" s="1"/>
  <c r="S131" s="1"/>
  <c r="T131" s="1"/>
  <c r="U131" s="1"/>
  <c r="V131" s="1"/>
  <c r="W131" s="1"/>
  <c r="X131" s="1"/>
  <c r="Y131" s="1"/>
  <c r="Z131" s="1"/>
  <c r="AA131" s="1"/>
  <c r="AB131" s="1"/>
  <c r="H130"/>
  <c r="I130" s="1"/>
  <c r="J130" s="1"/>
  <c r="K130" s="1"/>
  <c r="L130" s="1"/>
  <c r="M130" s="1"/>
  <c r="N130" s="1"/>
  <c r="O130" s="1"/>
  <c r="P130" s="1"/>
  <c r="Q130" s="1"/>
  <c r="R130" s="1"/>
  <c r="S130" s="1"/>
  <c r="T130" s="1"/>
  <c r="U130" s="1"/>
  <c r="V130" s="1"/>
  <c r="W130" s="1"/>
  <c r="I118"/>
  <c r="J118" s="1"/>
  <c r="K118" s="1"/>
  <c r="H117"/>
  <c r="I117" s="1"/>
  <c r="J117" s="1"/>
  <c r="K117" s="1"/>
  <c r="L117" s="1"/>
  <c r="M117" s="1"/>
  <c r="N117" s="1"/>
  <c r="O117" s="1"/>
  <c r="P117" s="1"/>
  <c r="Q117" s="1"/>
  <c r="R117" s="1"/>
  <c r="S117" s="1"/>
  <c r="T117" s="1"/>
  <c r="U117" s="1"/>
  <c r="V117" s="1"/>
  <c r="W117" s="1"/>
  <c r="X117" s="1"/>
  <c r="Y117" s="1"/>
  <c r="Z117" s="1"/>
  <c r="AA117" s="1"/>
  <c r="AB117" s="1"/>
  <c r="H116"/>
  <c r="I116" s="1"/>
  <c r="J116" s="1"/>
  <c r="K116" s="1"/>
  <c r="L116" s="1"/>
  <c r="M116" s="1"/>
  <c r="N116" s="1"/>
  <c r="O116" s="1"/>
  <c r="P116" s="1"/>
  <c r="Q116" s="1"/>
  <c r="R116" s="1"/>
  <c r="S116" s="1"/>
  <c r="T116" s="1"/>
  <c r="U116" s="1"/>
  <c r="V116" s="1"/>
  <c r="W116" s="1"/>
  <c r="H105"/>
  <c r="I105" s="1"/>
  <c r="J105" s="1"/>
  <c r="K105" s="1"/>
  <c r="L105" s="1"/>
  <c r="M105" s="1"/>
  <c r="N105" s="1"/>
  <c r="O105" s="1"/>
  <c r="P105" s="1"/>
  <c r="Q105" s="1"/>
  <c r="R105" s="1"/>
  <c r="S105" s="1"/>
  <c r="T105" s="1"/>
  <c r="U105" s="1"/>
  <c r="V105" s="1"/>
  <c r="W105" s="1"/>
  <c r="X105" s="1"/>
  <c r="Y105" s="1"/>
  <c r="Z105" s="1"/>
  <c r="AA105" s="1"/>
  <c r="AB105" s="1"/>
  <c r="AC105" s="1"/>
  <c r="I104"/>
  <c r="J104" s="1"/>
  <c r="K104" s="1"/>
  <c r="L104" s="1"/>
  <c r="M104" s="1"/>
  <c r="N104" s="1"/>
  <c r="O104" s="1"/>
  <c r="P104" s="1"/>
  <c r="Q104" s="1"/>
  <c r="R104" s="1"/>
  <c r="H103"/>
  <c r="I103" s="1"/>
  <c r="J103" s="1"/>
  <c r="K103" s="1"/>
  <c r="L103" s="1"/>
  <c r="M103" s="1"/>
  <c r="N103" s="1"/>
  <c r="O103" s="1"/>
  <c r="P103" s="1"/>
  <c r="Q103" s="1"/>
  <c r="R103" s="1"/>
  <c r="S103" s="1"/>
  <c r="T103" s="1"/>
  <c r="U103" s="1"/>
  <c r="V103" s="1"/>
  <c r="H102"/>
  <c r="I102" s="1"/>
  <c r="J102" s="1"/>
  <c r="K102" s="1"/>
  <c r="L102" s="1"/>
  <c r="M102" s="1"/>
  <c r="N102" s="1"/>
  <c r="O102" s="1"/>
  <c r="P102" s="1"/>
  <c r="Q102" s="1"/>
  <c r="H91"/>
  <c r="I91" s="1"/>
  <c r="J91" s="1"/>
  <c r="K91" s="1"/>
  <c r="L91" s="1"/>
  <c r="M91" s="1"/>
  <c r="N91" s="1"/>
  <c r="O91" s="1"/>
  <c r="P91" s="1"/>
  <c r="Q91" s="1"/>
  <c r="R91" s="1"/>
  <c r="S91" s="1"/>
  <c r="T91" s="1"/>
  <c r="U91" s="1"/>
  <c r="V91" s="1"/>
  <c r="W91" s="1"/>
  <c r="X91" s="1"/>
  <c r="Y91" s="1"/>
  <c r="Z91" s="1"/>
  <c r="AA91" s="1"/>
  <c r="AB91" s="1"/>
  <c r="AC91" s="1"/>
  <c r="I90"/>
  <c r="J90" s="1"/>
  <c r="K90" s="1"/>
  <c r="L90" s="1"/>
  <c r="M90" s="1"/>
  <c r="N90" s="1"/>
  <c r="O90" s="1"/>
  <c r="P90" s="1"/>
  <c r="Q90" s="1"/>
  <c r="R90" s="1"/>
  <c r="H89"/>
  <c r="I89" s="1"/>
  <c r="J89" s="1"/>
  <c r="K89" s="1"/>
  <c r="L89" s="1"/>
  <c r="M89" s="1"/>
  <c r="N89" s="1"/>
  <c r="O89" s="1"/>
  <c r="P89" s="1"/>
  <c r="Q89" s="1"/>
  <c r="R89" s="1"/>
  <c r="S89" s="1"/>
  <c r="T89" s="1"/>
  <c r="U89" s="1"/>
  <c r="V89" s="1"/>
  <c r="W89" s="1"/>
  <c r="X89" s="1"/>
  <c r="Y89" s="1"/>
  <c r="Z89" s="1"/>
  <c r="AA89" s="1"/>
  <c r="AB89" s="1"/>
  <c r="AC89" s="1"/>
  <c r="H88"/>
  <c r="I88" s="1"/>
  <c r="J88" s="1"/>
  <c r="K88" s="1"/>
  <c r="L88" s="1"/>
  <c r="M88" s="1"/>
  <c r="N88" s="1"/>
  <c r="O88" s="1"/>
  <c r="P88" s="1"/>
  <c r="Q88" s="1"/>
  <c r="R88" s="1"/>
  <c r="S88" s="1"/>
  <c r="T88" s="1"/>
  <c r="U88" s="1"/>
  <c r="V88" s="1"/>
  <c r="W88" s="1"/>
  <c r="X88" s="1"/>
  <c r="H77"/>
  <c r="I77" s="1"/>
  <c r="J77" s="1"/>
  <c r="K77" s="1"/>
  <c r="L77" s="1"/>
  <c r="M77" s="1"/>
  <c r="N77" s="1"/>
  <c r="O77" s="1"/>
  <c r="P77" s="1"/>
  <c r="Q77" s="1"/>
  <c r="R77" s="1"/>
  <c r="S77" s="1"/>
  <c r="T77" s="1"/>
  <c r="U77" s="1"/>
  <c r="V77" s="1"/>
  <c r="W77" s="1"/>
  <c r="X77" s="1"/>
  <c r="Y77" s="1"/>
  <c r="Z77" s="1"/>
  <c r="AA77" s="1"/>
  <c r="AB77" s="1"/>
  <c r="AC77" s="1"/>
  <c r="I76"/>
  <c r="J76" s="1"/>
  <c r="K76" s="1"/>
  <c r="L76" s="1"/>
  <c r="M76" s="1"/>
  <c r="N76" s="1"/>
  <c r="O76" s="1"/>
  <c r="P76" s="1"/>
  <c r="H75"/>
  <c r="I75" s="1"/>
  <c r="J75" s="1"/>
  <c r="K75" s="1"/>
  <c r="L75" s="1"/>
  <c r="M75" s="1"/>
  <c r="N75" s="1"/>
  <c r="O75" s="1"/>
  <c r="P75" s="1"/>
  <c r="Q75" s="1"/>
  <c r="R75" s="1"/>
  <c r="S75" s="1"/>
  <c r="T75" s="1"/>
  <c r="U75" s="1"/>
  <c r="V75" s="1"/>
  <c r="W75" s="1"/>
  <c r="X75" s="1"/>
  <c r="Y75" s="1"/>
  <c r="Z75" s="1"/>
  <c r="AA75" s="1"/>
  <c r="AB75" s="1"/>
  <c r="AC75" s="1"/>
  <c r="H74"/>
  <c r="I74" s="1"/>
  <c r="J74" s="1"/>
  <c r="K74" s="1"/>
  <c r="L74" s="1"/>
  <c r="M74" s="1"/>
  <c r="N74" s="1"/>
  <c r="O74" s="1"/>
  <c r="P74" s="1"/>
  <c r="Q74" s="1"/>
  <c r="R74" s="1"/>
  <c r="S74" s="1"/>
  <c r="T74" s="1"/>
  <c r="U74" s="1"/>
  <c r="V74" s="1"/>
  <c r="W74" s="1"/>
  <c r="X74" s="1"/>
  <c r="H63"/>
  <c r="I63" s="1"/>
  <c r="J63" s="1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X63" s="1"/>
  <c r="Y63" s="1"/>
  <c r="Z63" s="1"/>
  <c r="AB63" s="1"/>
  <c r="H62"/>
  <c r="I62" s="1"/>
  <c r="H61"/>
  <c r="I61" s="1"/>
  <c r="J61" s="1"/>
  <c r="K61" s="1"/>
  <c r="L61" s="1"/>
  <c r="M61" s="1"/>
  <c r="N61" s="1"/>
  <c r="O61" s="1"/>
  <c r="P61" s="1"/>
  <c r="Q61" s="1"/>
  <c r="R61" s="1"/>
  <c r="S61" s="1"/>
  <c r="T61" s="1"/>
  <c r="U61" s="1"/>
  <c r="V61" s="1"/>
  <c r="W61" s="1"/>
  <c r="X61" s="1"/>
  <c r="Y61" s="1"/>
  <c r="Z61" s="1"/>
  <c r="AA61" s="1"/>
  <c r="AB61" s="1"/>
  <c r="AC61" s="1"/>
  <c r="H60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H49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AB49" s="1"/>
  <c r="AC49" s="1"/>
  <c r="H47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Y47" s="1"/>
  <c r="Z47" s="1"/>
  <c r="AA47" s="1"/>
  <c r="AB47" s="1"/>
  <c r="AC47" s="1"/>
  <c r="H46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V46" s="1"/>
  <c r="W46" s="1"/>
  <c r="X46" s="1"/>
  <c r="H293"/>
  <c r="I293" s="1"/>
  <c r="J293" s="1"/>
  <c r="K293" s="1"/>
  <c r="L293" s="1"/>
  <c r="M293" s="1"/>
  <c r="N293" s="1"/>
  <c r="O293" s="1"/>
  <c r="P293" s="1"/>
  <c r="Q293" s="1"/>
  <c r="R293" s="1"/>
  <c r="S293" s="1"/>
  <c r="T293" s="1"/>
  <c r="U293" s="1"/>
  <c r="V293" s="1"/>
  <c r="I34"/>
  <c r="H35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H33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H32"/>
  <c r="I32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H2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I20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H19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H18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H7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H5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H4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H8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H9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H10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H1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H12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H13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H22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H23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H24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H25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H26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H27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H36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H37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H38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H39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H40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H41"/>
  <c r="I41" s="1"/>
  <c r="J41" s="1"/>
  <c r="K41" s="1"/>
  <c r="L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H50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H51"/>
  <c r="I51" s="1"/>
  <c r="J51" s="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H52"/>
  <c r="I52" s="1"/>
  <c r="J52" s="1"/>
  <c r="K52" s="1"/>
  <c r="L52" s="1"/>
  <c r="M52" s="1"/>
  <c r="N52" s="1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H53"/>
  <c r="I53" s="1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W53" s="1"/>
  <c r="X53" s="1"/>
  <c r="Y53" s="1"/>
  <c r="Z53" s="1"/>
  <c r="AA53" s="1"/>
  <c r="AB53" s="1"/>
  <c r="AC53" s="1"/>
  <c r="AD53" s="1"/>
  <c r="AE53" s="1"/>
  <c r="AF53" s="1"/>
  <c r="AG53" s="1"/>
  <c r="AH53" s="1"/>
  <c r="AI53" s="1"/>
  <c r="AJ53" s="1"/>
  <c r="AK53" s="1"/>
  <c r="AL53" s="1"/>
  <c r="H54"/>
  <c r="I54" s="1"/>
  <c r="J54" s="1"/>
  <c r="K54" s="1"/>
  <c r="L54" s="1"/>
  <c r="M54" s="1"/>
  <c r="N54" s="1"/>
  <c r="O54" s="1"/>
  <c r="P54" s="1"/>
  <c r="Q54" s="1"/>
  <c r="R54" s="1"/>
  <c r="S54" s="1"/>
  <c r="T54" s="1"/>
  <c r="U54" s="1"/>
  <c r="V54" s="1"/>
  <c r="W54" s="1"/>
  <c r="X54" s="1"/>
  <c r="Y54" s="1"/>
  <c r="Z54" s="1"/>
  <c r="AA54" s="1"/>
  <c r="AB54" s="1"/>
  <c r="AC54" s="1"/>
  <c r="AD54" s="1"/>
  <c r="AE54" s="1"/>
  <c r="AF54" s="1"/>
  <c r="AG54" s="1"/>
  <c r="AH54" s="1"/>
  <c r="AI54" s="1"/>
  <c r="AJ54" s="1"/>
  <c r="AK54" s="1"/>
  <c r="AL54" s="1"/>
  <c r="H55"/>
  <c r="I55" s="1"/>
  <c r="J55" s="1"/>
  <c r="K55" s="1"/>
  <c r="L55" s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AI55" s="1"/>
  <c r="AJ55" s="1"/>
  <c r="AK55" s="1"/>
  <c r="AL55" s="1"/>
  <c r="H64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Z64" s="1"/>
  <c r="AA64" s="1"/>
  <c r="AB64" s="1"/>
  <c r="H65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AI65" s="1"/>
  <c r="AJ65" s="1"/>
  <c r="AK65" s="1"/>
  <c r="AL65" s="1"/>
  <c r="H66"/>
  <c r="I66" s="1"/>
  <c r="J66" s="1"/>
  <c r="K66" s="1"/>
  <c r="L66" s="1"/>
  <c r="M66" s="1"/>
  <c r="N66" s="1"/>
  <c r="O66" s="1"/>
  <c r="P66" s="1"/>
  <c r="Q66" s="1"/>
  <c r="R66" s="1"/>
  <c r="S66" s="1"/>
  <c r="T66" s="1"/>
  <c r="U66" s="1"/>
  <c r="V66" s="1"/>
  <c r="W66" s="1"/>
  <c r="X66" s="1"/>
  <c r="Y66" s="1"/>
  <c r="Z66" s="1"/>
  <c r="AA66" s="1"/>
  <c r="AB66" s="1"/>
  <c r="AC66" s="1"/>
  <c r="AD66" s="1"/>
  <c r="AE66" s="1"/>
  <c r="AF66" s="1"/>
  <c r="AG66" s="1"/>
  <c r="AH66" s="1"/>
  <c r="AI66" s="1"/>
  <c r="AJ66" s="1"/>
  <c r="AK66" s="1"/>
  <c r="AL66" s="1"/>
  <c r="H67"/>
  <c r="I67" s="1"/>
  <c r="J67" s="1"/>
  <c r="K67" s="1"/>
  <c r="L67" s="1"/>
  <c r="M67" s="1"/>
  <c r="N67" s="1"/>
  <c r="O67" s="1"/>
  <c r="P67" s="1"/>
  <c r="Q67" s="1"/>
  <c r="R67" s="1"/>
  <c r="S67" s="1"/>
  <c r="T67" s="1"/>
  <c r="U67" s="1"/>
  <c r="V67" s="1"/>
  <c r="W67" s="1"/>
  <c r="X67" s="1"/>
  <c r="Y67" s="1"/>
  <c r="Z67" s="1"/>
  <c r="AA67" s="1"/>
  <c r="AB67" s="1"/>
  <c r="AC67" s="1"/>
  <c r="AD67" s="1"/>
  <c r="AE67" s="1"/>
  <c r="AF67" s="1"/>
  <c r="AG67" s="1"/>
  <c r="AH67" s="1"/>
  <c r="AI67" s="1"/>
  <c r="AJ67" s="1"/>
  <c r="AK67" s="1"/>
  <c r="AL67" s="1"/>
  <c r="H68"/>
  <c r="I68" s="1"/>
  <c r="J68" s="1"/>
  <c r="K68" s="1"/>
  <c r="L68" s="1"/>
  <c r="M68" s="1"/>
  <c r="N68" s="1"/>
  <c r="O68" s="1"/>
  <c r="P68" s="1"/>
  <c r="Q68" s="1"/>
  <c r="R68" s="1"/>
  <c r="S68" s="1"/>
  <c r="T68" s="1"/>
  <c r="U68" s="1"/>
  <c r="V68" s="1"/>
  <c r="W68" s="1"/>
  <c r="X68" s="1"/>
  <c r="Y68" s="1"/>
  <c r="Z68" s="1"/>
  <c r="AA68" s="1"/>
  <c r="AB68" s="1"/>
  <c r="AC68" s="1"/>
  <c r="AD68" s="1"/>
  <c r="AE68" s="1"/>
  <c r="AF68" s="1"/>
  <c r="AG68" s="1"/>
  <c r="AH68" s="1"/>
  <c r="AI68" s="1"/>
  <c r="AJ68" s="1"/>
  <c r="AK68" s="1"/>
  <c r="AL68" s="1"/>
  <c r="H69"/>
  <c r="I69" s="1"/>
  <c r="J69" s="1"/>
  <c r="K69" s="1"/>
  <c r="L69" s="1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Z69" s="1"/>
  <c r="AA69" s="1"/>
  <c r="AB69" s="1"/>
  <c r="AC69" s="1"/>
  <c r="AD69" s="1"/>
  <c r="AE69" s="1"/>
  <c r="AF69" s="1"/>
  <c r="AG69" s="1"/>
  <c r="AH69" s="1"/>
  <c r="AI69" s="1"/>
  <c r="AJ69" s="1"/>
  <c r="AK69" s="1"/>
  <c r="AL69" s="1"/>
  <c r="H78"/>
  <c r="I78" s="1"/>
  <c r="J78" s="1"/>
  <c r="K78" s="1"/>
  <c r="L78" s="1"/>
  <c r="M78" s="1"/>
  <c r="N78" s="1"/>
  <c r="O78" s="1"/>
  <c r="P78" s="1"/>
  <c r="Q78" s="1"/>
  <c r="R78" s="1"/>
  <c r="S78" s="1"/>
  <c r="T78" s="1"/>
  <c r="U78" s="1"/>
  <c r="V78" s="1"/>
  <c r="W78" s="1"/>
  <c r="X78" s="1"/>
  <c r="Y78" s="1"/>
  <c r="Z78" s="1"/>
  <c r="AA78" s="1"/>
  <c r="AB78" s="1"/>
  <c r="H79"/>
  <c r="I79" s="1"/>
  <c r="J79" s="1"/>
  <c r="K79" s="1"/>
  <c r="L79" s="1"/>
  <c r="M79" s="1"/>
  <c r="N79" s="1"/>
  <c r="O79" s="1"/>
  <c r="P79" s="1"/>
  <c r="Q79" s="1"/>
  <c r="R79" s="1"/>
  <c r="S79" s="1"/>
  <c r="T79" s="1"/>
  <c r="U79" s="1"/>
  <c r="V79" s="1"/>
  <c r="W79" s="1"/>
  <c r="X79" s="1"/>
  <c r="Y79" s="1"/>
  <c r="Z79" s="1"/>
  <c r="AA79" s="1"/>
  <c r="AB79" s="1"/>
  <c r="AC79" s="1"/>
  <c r="AD79" s="1"/>
  <c r="AE79" s="1"/>
  <c r="AF79" s="1"/>
  <c r="AG79" s="1"/>
  <c r="AH79" s="1"/>
  <c r="AI79" s="1"/>
  <c r="AJ79" s="1"/>
  <c r="AK79" s="1"/>
  <c r="AL79" s="1"/>
  <c r="H80"/>
  <c r="I80" s="1"/>
  <c r="J80" s="1"/>
  <c r="K80" s="1"/>
  <c r="L80" s="1"/>
  <c r="M80" s="1"/>
  <c r="N80" s="1"/>
  <c r="O80" s="1"/>
  <c r="P80" s="1"/>
  <c r="Q80" s="1"/>
  <c r="R80" s="1"/>
  <c r="S80" s="1"/>
  <c r="T80" s="1"/>
  <c r="U80" s="1"/>
  <c r="V80" s="1"/>
  <c r="W80" s="1"/>
  <c r="X80" s="1"/>
  <c r="Y80" s="1"/>
  <c r="Z80" s="1"/>
  <c r="AA80" s="1"/>
  <c r="AB80" s="1"/>
  <c r="AC80" s="1"/>
  <c r="AD80" s="1"/>
  <c r="AE80" s="1"/>
  <c r="AF80" s="1"/>
  <c r="AG80" s="1"/>
  <c r="AH80" s="1"/>
  <c r="AI80" s="1"/>
  <c r="AJ80" s="1"/>
  <c r="AK80" s="1"/>
  <c r="AL80" s="1"/>
  <c r="H81"/>
  <c r="I81" s="1"/>
  <c r="J81" s="1"/>
  <c r="K81" s="1"/>
  <c r="L81" s="1"/>
  <c r="M81" s="1"/>
  <c r="N81" s="1"/>
  <c r="O81" s="1"/>
  <c r="P81" s="1"/>
  <c r="Q81" s="1"/>
  <c r="R81" s="1"/>
  <c r="S81" s="1"/>
  <c r="T81" s="1"/>
  <c r="U81" s="1"/>
  <c r="V81" s="1"/>
  <c r="W81" s="1"/>
  <c r="X81" s="1"/>
  <c r="Y81" s="1"/>
  <c r="Z81" s="1"/>
  <c r="AA81" s="1"/>
  <c r="AB81" s="1"/>
  <c r="AC81" s="1"/>
  <c r="AD81" s="1"/>
  <c r="AE81" s="1"/>
  <c r="AF81" s="1"/>
  <c r="AG81" s="1"/>
  <c r="AH81" s="1"/>
  <c r="AI81" s="1"/>
  <c r="AJ81" s="1"/>
  <c r="AK81" s="1"/>
  <c r="AL81" s="1"/>
  <c r="H82"/>
  <c r="I82" s="1"/>
  <c r="J82" s="1"/>
  <c r="K82" s="1"/>
  <c r="L82" s="1"/>
  <c r="M82" s="1"/>
  <c r="N82" s="1"/>
  <c r="O82" s="1"/>
  <c r="P82" s="1"/>
  <c r="Q82" s="1"/>
  <c r="R82" s="1"/>
  <c r="S82" s="1"/>
  <c r="T82" s="1"/>
  <c r="U82" s="1"/>
  <c r="V82" s="1"/>
  <c r="W82" s="1"/>
  <c r="X82" s="1"/>
  <c r="Y82" s="1"/>
  <c r="Z82" s="1"/>
  <c r="AA82" s="1"/>
  <c r="AB82" s="1"/>
  <c r="AC82" s="1"/>
  <c r="AD82" s="1"/>
  <c r="AE82" s="1"/>
  <c r="AF82" s="1"/>
  <c r="AG82" s="1"/>
  <c r="AH82" s="1"/>
  <c r="AI82" s="1"/>
  <c r="AJ82" s="1"/>
  <c r="AK82" s="1"/>
  <c r="AL82" s="1"/>
  <c r="H83"/>
  <c r="I83" s="1"/>
  <c r="J83" s="1"/>
  <c r="K83" s="1"/>
  <c r="L83" s="1"/>
  <c r="M83" s="1"/>
  <c r="N83" s="1"/>
  <c r="O83" s="1"/>
  <c r="P83" s="1"/>
  <c r="Q83" s="1"/>
  <c r="R83" s="1"/>
  <c r="S83" s="1"/>
  <c r="T83" s="1"/>
  <c r="U83" s="1"/>
  <c r="V83" s="1"/>
  <c r="W83" s="1"/>
  <c r="X83" s="1"/>
  <c r="Y83" s="1"/>
  <c r="Z83" s="1"/>
  <c r="AA83" s="1"/>
  <c r="AB83" s="1"/>
  <c r="AC83" s="1"/>
  <c r="AD83" s="1"/>
  <c r="AE83" s="1"/>
  <c r="AF83" s="1"/>
  <c r="AG83" s="1"/>
  <c r="AH83" s="1"/>
  <c r="AI83" s="1"/>
  <c r="AJ83" s="1"/>
  <c r="AK83" s="1"/>
  <c r="AL83" s="1"/>
  <c r="H92"/>
  <c r="I92" s="1"/>
  <c r="J92" s="1"/>
  <c r="K92" s="1"/>
  <c r="L92" s="1"/>
  <c r="M92" s="1"/>
  <c r="N92" s="1"/>
  <c r="O92" s="1"/>
  <c r="P92" s="1"/>
  <c r="Q92" s="1"/>
  <c r="R92" s="1"/>
  <c r="S92" s="1"/>
  <c r="T92" s="1"/>
  <c r="U92" s="1"/>
  <c r="V92" s="1"/>
  <c r="W92" s="1"/>
  <c r="X92" s="1"/>
  <c r="Y92" s="1"/>
  <c r="Z92" s="1"/>
  <c r="AA92" s="1"/>
  <c r="AB92" s="1"/>
  <c r="H93"/>
  <c r="I93" s="1"/>
  <c r="J93" s="1"/>
  <c r="K93" s="1"/>
  <c r="L93" s="1"/>
  <c r="M93" s="1"/>
  <c r="N93" s="1"/>
  <c r="O93" s="1"/>
  <c r="P93" s="1"/>
  <c r="Q93" s="1"/>
  <c r="R93" s="1"/>
  <c r="S93" s="1"/>
  <c r="T93" s="1"/>
  <c r="U93" s="1"/>
  <c r="V93" s="1"/>
  <c r="W93" s="1"/>
  <c r="X93" s="1"/>
  <c r="Y93" s="1"/>
  <c r="Z93" s="1"/>
  <c r="AA93" s="1"/>
  <c r="AB93" s="1"/>
  <c r="AC93" s="1"/>
  <c r="AD93" s="1"/>
  <c r="AE93" s="1"/>
  <c r="AF93" s="1"/>
  <c r="AG93" s="1"/>
  <c r="AH93" s="1"/>
  <c r="AI93" s="1"/>
  <c r="AJ93" s="1"/>
  <c r="AK93" s="1"/>
  <c r="AL93" s="1"/>
  <c r="H94"/>
  <c r="I94" s="1"/>
  <c r="J94" s="1"/>
  <c r="K94" s="1"/>
  <c r="L94" s="1"/>
  <c r="M94" s="1"/>
  <c r="N94" s="1"/>
  <c r="O94" s="1"/>
  <c r="P94" s="1"/>
  <c r="Q94" s="1"/>
  <c r="R94" s="1"/>
  <c r="S94" s="1"/>
  <c r="T94" s="1"/>
  <c r="U94" s="1"/>
  <c r="V94" s="1"/>
  <c r="W94" s="1"/>
  <c r="X94" s="1"/>
  <c r="Y94" s="1"/>
  <c r="Z94" s="1"/>
  <c r="AA94" s="1"/>
  <c r="AB94" s="1"/>
  <c r="AC94" s="1"/>
  <c r="AD94" s="1"/>
  <c r="AE94" s="1"/>
  <c r="AF94" s="1"/>
  <c r="AG94" s="1"/>
  <c r="AH94" s="1"/>
  <c r="AI94" s="1"/>
  <c r="AJ94" s="1"/>
  <c r="AK94" s="1"/>
  <c r="AL94" s="1"/>
  <c r="H95"/>
  <c r="I95" s="1"/>
  <c r="J95" s="1"/>
  <c r="K95" s="1"/>
  <c r="L95" s="1"/>
  <c r="M95" s="1"/>
  <c r="N95" s="1"/>
  <c r="O95" s="1"/>
  <c r="P95" s="1"/>
  <c r="Q95" s="1"/>
  <c r="R95" s="1"/>
  <c r="S95" s="1"/>
  <c r="T95" s="1"/>
  <c r="U95" s="1"/>
  <c r="V95" s="1"/>
  <c r="W95" s="1"/>
  <c r="X95" s="1"/>
  <c r="Y95" s="1"/>
  <c r="Z95" s="1"/>
  <c r="AA95" s="1"/>
  <c r="AB95" s="1"/>
  <c r="AC95" s="1"/>
  <c r="AD95" s="1"/>
  <c r="AE95" s="1"/>
  <c r="AF95" s="1"/>
  <c r="AG95" s="1"/>
  <c r="AH95" s="1"/>
  <c r="AI95" s="1"/>
  <c r="AJ95" s="1"/>
  <c r="AK95" s="1"/>
  <c r="AL95" s="1"/>
  <c r="H96"/>
  <c r="I96" s="1"/>
  <c r="J96" s="1"/>
  <c r="K96" s="1"/>
  <c r="L96" s="1"/>
  <c r="M96" s="1"/>
  <c r="N96" s="1"/>
  <c r="O96" s="1"/>
  <c r="P96" s="1"/>
  <c r="Q96" s="1"/>
  <c r="R96" s="1"/>
  <c r="S96" s="1"/>
  <c r="T96" s="1"/>
  <c r="U96" s="1"/>
  <c r="V96" s="1"/>
  <c r="W96" s="1"/>
  <c r="X96" s="1"/>
  <c r="Y96" s="1"/>
  <c r="Z96" s="1"/>
  <c r="AA96" s="1"/>
  <c r="AB96" s="1"/>
  <c r="AC96" s="1"/>
  <c r="AD96" s="1"/>
  <c r="AE96" s="1"/>
  <c r="AF96" s="1"/>
  <c r="AG96" s="1"/>
  <c r="AH96" s="1"/>
  <c r="AI96" s="1"/>
  <c r="AJ96" s="1"/>
  <c r="AK96" s="1"/>
  <c r="AL96" s="1"/>
  <c r="H97"/>
  <c r="I97" s="1"/>
  <c r="J97" s="1"/>
  <c r="K97" s="1"/>
  <c r="L97" s="1"/>
  <c r="M97" s="1"/>
  <c r="N97" s="1"/>
  <c r="O97" s="1"/>
  <c r="P97" s="1"/>
  <c r="Q97" s="1"/>
  <c r="R97" s="1"/>
  <c r="S97" s="1"/>
  <c r="T97" s="1"/>
  <c r="U97" s="1"/>
  <c r="V97" s="1"/>
  <c r="W97" s="1"/>
  <c r="X97" s="1"/>
  <c r="Y97" s="1"/>
  <c r="Z97" s="1"/>
  <c r="AA97" s="1"/>
  <c r="AB97" s="1"/>
  <c r="AC97" s="1"/>
  <c r="AD97" s="1"/>
  <c r="AE97" s="1"/>
  <c r="AF97" s="1"/>
  <c r="AG97" s="1"/>
  <c r="AH97" s="1"/>
  <c r="AI97" s="1"/>
  <c r="AJ97" s="1"/>
  <c r="AK97" s="1"/>
  <c r="AL97" s="1"/>
  <c r="H106"/>
  <c r="I106" s="1"/>
  <c r="J106" s="1"/>
  <c r="K106" s="1"/>
  <c r="L106" s="1"/>
  <c r="M106" s="1"/>
  <c r="N106" s="1"/>
  <c r="O106" s="1"/>
  <c r="P106" s="1"/>
  <c r="Q106" s="1"/>
  <c r="R106" s="1"/>
  <c r="S106" s="1"/>
  <c r="T106" s="1"/>
  <c r="U106" s="1"/>
  <c r="V106" s="1"/>
  <c r="W106" s="1"/>
  <c r="X106" s="1"/>
  <c r="Y106" s="1"/>
  <c r="Z106" s="1"/>
  <c r="AA106" s="1"/>
  <c r="AB106" s="1"/>
  <c r="H107"/>
  <c r="I107" s="1"/>
  <c r="J107" s="1"/>
  <c r="K107" s="1"/>
  <c r="L107" s="1"/>
  <c r="M107" s="1"/>
  <c r="N107" s="1"/>
  <c r="O107" s="1"/>
  <c r="P107" s="1"/>
  <c r="Q107" s="1"/>
  <c r="R107" s="1"/>
  <c r="S107" s="1"/>
  <c r="T107" s="1"/>
  <c r="U107" s="1"/>
  <c r="V107" s="1"/>
  <c r="W107" s="1"/>
  <c r="X107" s="1"/>
  <c r="Y107" s="1"/>
  <c r="Z107" s="1"/>
  <c r="AA107" s="1"/>
  <c r="AB107" s="1"/>
  <c r="AC107" s="1"/>
  <c r="AD107" s="1"/>
  <c r="AE107" s="1"/>
  <c r="AF107" s="1"/>
  <c r="AG107" s="1"/>
  <c r="AH107" s="1"/>
  <c r="AI107" s="1"/>
  <c r="AJ107" s="1"/>
  <c r="AK107" s="1"/>
  <c r="AL107" s="1"/>
  <c r="H108"/>
  <c r="I108" s="1"/>
  <c r="J108" s="1"/>
  <c r="K108" s="1"/>
  <c r="L108" s="1"/>
  <c r="M108" s="1"/>
  <c r="N108" s="1"/>
  <c r="O108" s="1"/>
  <c r="P108" s="1"/>
  <c r="Q108" s="1"/>
  <c r="R108" s="1"/>
  <c r="S108" s="1"/>
  <c r="T108" s="1"/>
  <c r="U108" s="1"/>
  <c r="V108" s="1"/>
  <c r="W108" s="1"/>
  <c r="X108" s="1"/>
  <c r="Y108" s="1"/>
  <c r="Z108" s="1"/>
  <c r="AA108" s="1"/>
  <c r="AB108" s="1"/>
  <c r="AC108" s="1"/>
  <c r="AD108" s="1"/>
  <c r="AE108" s="1"/>
  <c r="AF108" s="1"/>
  <c r="AG108" s="1"/>
  <c r="AH108" s="1"/>
  <c r="AI108" s="1"/>
  <c r="AJ108" s="1"/>
  <c r="AK108" s="1"/>
  <c r="AL108" s="1"/>
  <c r="H109"/>
  <c r="I109" s="1"/>
  <c r="J109" s="1"/>
  <c r="K109" s="1"/>
  <c r="L109" s="1"/>
  <c r="M109" s="1"/>
  <c r="N109" s="1"/>
  <c r="O109" s="1"/>
  <c r="P109" s="1"/>
  <c r="Q109" s="1"/>
  <c r="R109" s="1"/>
  <c r="S109" s="1"/>
  <c r="T109" s="1"/>
  <c r="U109" s="1"/>
  <c r="V109" s="1"/>
  <c r="W109" s="1"/>
  <c r="X109" s="1"/>
  <c r="Y109" s="1"/>
  <c r="Z109" s="1"/>
  <c r="AA109" s="1"/>
  <c r="AB109" s="1"/>
  <c r="AC109" s="1"/>
  <c r="AD109" s="1"/>
  <c r="AE109" s="1"/>
  <c r="AF109" s="1"/>
  <c r="AG109" s="1"/>
  <c r="AH109" s="1"/>
  <c r="AI109" s="1"/>
  <c r="AJ109" s="1"/>
  <c r="AK109" s="1"/>
  <c r="AL109" s="1"/>
  <c r="H110"/>
  <c r="I110" s="1"/>
  <c r="J110" s="1"/>
  <c r="K110" s="1"/>
  <c r="L110" s="1"/>
  <c r="M110" s="1"/>
  <c r="N110" s="1"/>
  <c r="O110" s="1"/>
  <c r="P110" s="1"/>
  <c r="Q110" s="1"/>
  <c r="R110" s="1"/>
  <c r="S110" s="1"/>
  <c r="T110" s="1"/>
  <c r="U110" s="1"/>
  <c r="V110" s="1"/>
  <c r="W110" s="1"/>
  <c r="X110" s="1"/>
  <c r="Y110" s="1"/>
  <c r="Z110" s="1"/>
  <c r="AA110" s="1"/>
  <c r="AB110" s="1"/>
  <c r="AC110" s="1"/>
  <c r="AD110" s="1"/>
  <c r="AE110" s="1"/>
  <c r="AF110" s="1"/>
  <c r="AG110" s="1"/>
  <c r="AH110" s="1"/>
  <c r="AI110" s="1"/>
  <c r="AJ110" s="1"/>
  <c r="AK110" s="1"/>
  <c r="AL110" s="1"/>
  <c r="H111"/>
  <c r="I111" s="1"/>
  <c r="J111" s="1"/>
  <c r="K111" s="1"/>
  <c r="L111" s="1"/>
  <c r="M111" s="1"/>
  <c r="N111" s="1"/>
  <c r="O111" s="1"/>
  <c r="P111" s="1"/>
  <c r="Q111" s="1"/>
  <c r="R111" s="1"/>
  <c r="S111" s="1"/>
  <c r="T111" s="1"/>
  <c r="U111" s="1"/>
  <c r="V111" s="1"/>
  <c r="W111" s="1"/>
  <c r="X111" s="1"/>
  <c r="Y111" s="1"/>
  <c r="Z111" s="1"/>
  <c r="AA111" s="1"/>
  <c r="AB111" s="1"/>
  <c r="AC111" s="1"/>
  <c r="AD111" s="1"/>
  <c r="AE111" s="1"/>
  <c r="AF111" s="1"/>
  <c r="AG111" s="1"/>
  <c r="AH111" s="1"/>
  <c r="AI111" s="1"/>
  <c r="AJ111" s="1"/>
  <c r="AK111" s="1"/>
  <c r="AL111" s="1"/>
  <c r="H119"/>
  <c r="I119" s="1"/>
  <c r="J119" s="1"/>
  <c r="K119" s="1"/>
  <c r="L119" s="1"/>
  <c r="M119" s="1"/>
  <c r="N119" s="1"/>
  <c r="O119" s="1"/>
  <c r="P119" s="1"/>
  <c r="Q119" s="1"/>
  <c r="R119" s="1"/>
  <c r="S119" s="1"/>
  <c r="T119" s="1"/>
  <c r="U119" s="1"/>
  <c r="V119" s="1"/>
  <c r="W119" s="1"/>
  <c r="X119" s="1"/>
  <c r="Y119" s="1"/>
  <c r="Z119" s="1"/>
  <c r="AA119" s="1"/>
  <c r="AB119" s="1"/>
  <c r="H120"/>
  <c r="I120" s="1"/>
  <c r="J120" s="1"/>
  <c r="K120" s="1"/>
  <c r="L120" s="1"/>
  <c r="M120" s="1"/>
  <c r="N120" s="1"/>
  <c r="O120" s="1"/>
  <c r="P120" s="1"/>
  <c r="Q120" s="1"/>
  <c r="R120" s="1"/>
  <c r="S120" s="1"/>
  <c r="T120" s="1"/>
  <c r="U120" s="1"/>
  <c r="V120" s="1"/>
  <c r="W120" s="1"/>
  <c r="X120" s="1"/>
  <c r="Y120" s="1"/>
  <c r="Z120" s="1"/>
  <c r="AA120" s="1"/>
  <c r="AB120" s="1"/>
  <c r="H121"/>
  <c r="I121" s="1"/>
  <c r="J121" s="1"/>
  <c r="K121" s="1"/>
  <c r="L121" s="1"/>
  <c r="M121" s="1"/>
  <c r="N121" s="1"/>
  <c r="O121" s="1"/>
  <c r="P121" s="1"/>
  <c r="Q121" s="1"/>
  <c r="R121" s="1"/>
  <c r="S121" s="1"/>
  <c r="T121" s="1"/>
  <c r="U121" s="1"/>
  <c r="V121" s="1"/>
  <c r="W121" s="1"/>
  <c r="X121" s="1"/>
  <c r="Y121" s="1"/>
  <c r="Z121" s="1"/>
  <c r="AA121" s="1"/>
  <c r="AB121" s="1"/>
  <c r="AC121" s="1"/>
  <c r="AD121" s="1"/>
  <c r="AE121" s="1"/>
  <c r="AF121" s="1"/>
  <c r="AG121" s="1"/>
  <c r="AH121" s="1"/>
  <c r="AI121" s="1"/>
  <c r="AJ121" s="1"/>
  <c r="AK121" s="1"/>
  <c r="AL121" s="1"/>
  <c r="H122"/>
  <c r="I122" s="1"/>
  <c r="J122" s="1"/>
  <c r="K122" s="1"/>
  <c r="L122" s="1"/>
  <c r="M122" s="1"/>
  <c r="N122" s="1"/>
  <c r="O122" s="1"/>
  <c r="P122" s="1"/>
  <c r="Q122" s="1"/>
  <c r="R122" s="1"/>
  <c r="S122" s="1"/>
  <c r="T122" s="1"/>
  <c r="U122" s="1"/>
  <c r="V122" s="1"/>
  <c r="W122" s="1"/>
  <c r="X122" s="1"/>
  <c r="Y122" s="1"/>
  <c r="Z122" s="1"/>
  <c r="AA122" s="1"/>
  <c r="AB122" s="1"/>
  <c r="AC122" s="1"/>
  <c r="AD122" s="1"/>
  <c r="AE122" s="1"/>
  <c r="AF122" s="1"/>
  <c r="AG122" s="1"/>
  <c r="AH122" s="1"/>
  <c r="AI122" s="1"/>
  <c r="AJ122" s="1"/>
  <c r="AK122" s="1"/>
  <c r="AL122" s="1"/>
  <c r="H123"/>
  <c r="I123" s="1"/>
  <c r="J123" s="1"/>
  <c r="K123" s="1"/>
  <c r="L123" s="1"/>
  <c r="M123" s="1"/>
  <c r="N123" s="1"/>
  <c r="O123" s="1"/>
  <c r="P123" s="1"/>
  <c r="Q123" s="1"/>
  <c r="R123" s="1"/>
  <c r="S123" s="1"/>
  <c r="T123" s="1"/>
  <c r="U123" s="1"/>
  <c r="V123" s="1"/>
  <c r="W123" s="1"/>
  <c r="X123" s="1"/>
  <c r="Y123" s="1"/>
  <c r="Z123" s="1"/>
  <c r="AA123" s="1"/>
  <c r="AB123" s="1"/>
  <c r="AC123" s="1"/>
  <c r="AD123" s="1"/>
  <c r="AE123" s="1"/>
  <c r="AF123" s="1"/>
  <c r="AG123" s="1"/>
  <c r="AH123" s="1"/>
  <c r="AI123" s="1"/>
  <c r="AJ123" s="1"/>
  <c r="AK123" s="1"/>
  <c r="AL123" s="1"/>
  <c r="H124"/>
  <c r="I124" s="1"/>
  <c r="J124" s="1"/>
  <c r="K124" s="1"/>
  <c r="L124" s="1"/>
  <c r="M124" s="1"/>
  <c r="N124" s="1"/>
  <c r="O124" s="1"/>
  <c r="P124" s="1"/>
  <c r="Q124" s="1"/>
  <c r="R124" s="1"/>
  <c r="S124" s="1"/>
  <c r="T124" s="1"/>
  <c r="U124" s="1"/>
  <c r="V124" s="1"/>
  <c r="W124" s="1"/>
  <c r="X124" s="1"/>
  <c r="Y124" s="1"/>
  <c r="Z124" s="1"/>
  <c r="AA124" s="1"/>
  <c r="AB124" s="1"/>
  <c r="AC124" s="1"/>
  <c r="AD124" s="1"/>
  <c r="AE124" s="1"/>
  <c r="AF124" s="1"/>
  <c r="AG124" s="1"/>
  <c r="AH124" s="1"/>
  <c r="AI124" s="1"/>
  <c r="AJ124" s="1"/>
  <c r="AK124" s="1"/>
  <c r="AL124" s="1"/>
  <c r="H125"/>
  <c r="I125" s="1"/>
  <c r="J125" s="1"/>
  <c r="K125" s="1"/>
  <c r="L125" s="1"/>
  <c r="M125" s="1"/>
  <c r="N125" s="1"/>
  <c r="O125" s="1"/>
  <c r="P125" s="1"/>
  <c r="Q125" s="1"/>
  <c r="R125" s="1"/>
  <c r="S125" s="1"/>
  <c r="T125" s="1"/>
  <c r="U125" s="1"/>
  <c r="V125" s="1"/>
  <c r="W125" s="1"/>
  <c r="X125" s="1"/>
  <c r="Y125" s="1"/>
  <c r="Z125" s="1"/>
  <c r="AA125" s="1"/>
  <c r="AB125" s="1"/>
  <c r="AC125" s="1"/>
  <c r="AD125" s="1"/>
  <c r="AE125" s="1"/>
  <c r="AF125" s="1"/>
  <c r="AG125" s="1"/>
  <c r="AH125" s="1"/>
  <c r="AI125" s="1"/>
  <c r="AJ125" s="1"/>
  <c r="AK125" s="1"/>
  <c r="AL125" s="1"/>
  <c r="H133"/>
  <c r="I133" s="1"/>
  <c r="J133" s="1"/>
  <c r="K133" s="1"/>
  <c r="L133" s="1"/>
  <c r="M133" s="1"/>
  <c r="N133" s="1"/>
  <c r="O133" s="1"/>
  <c r="P133" s="1"/>
  <c r="Q133" s="1"/>
  <c r="R133" s="1"/>
  <c r="S133" s="1"/>
  <c r="T133" s="1"/>
  <c r="U133" s="1"/>
  <c r="V133" s="1"/>
  <c r="W133" s="1"/>
  <c r="X133" s="1"/>
  <c r="Y133" s="1"/>
  <c r="Z133" s="1"/>
  <c r="AA133" s="1"/>
  <c r="AB133" s="1"/>
  <c r="H134"/>
  <c r="I134" s="1"/>
  <c r="J134" s="1"/>
  <c r="K134" s="1"/>
  <c r="L134" s="1"/>
  <c r="M134" s="1"/>
  <c r="N134" s="1"/>
  <c r="O134" s="1"/>
  <c r="P134" s="1"/>
  <c r="Q134" s="1"/>
  <c r="R134" s="1"/>
  <c r="S134" s="1"/>
  <c r="T134" s="1"/>
  <c r="U134" s="1"/>
  <c r="V134" s="1"/>
  <c r="W134" s="1"/>
  <c r="X134" s="1"/>
  <c r="Y134" s="1"/>
  <c r="Z134" s="1"/>
  <c r="AA134" s="1"/>
  <c r="AB134" s="1"/>
  <c r="H135"/>
  <c r="I135" s="1"/>
  <c r="J135" s="1"/>
  <c r="K135" s="1"/>
  <c r="L135" s="1"/>
  <c r="M135" s="1"/>
  <c r="N135" s="1"/>
  <c r="O135" s="1"/>
  <c r="P135" s="1"/>
  <c r="Q135" s="1"/>
  <c r="R135" s="1"/>
  <c r="S135" s="1"/>
  <c r="T135" s="1"/>
  <c r="U135" s="1"/>
  <c r="V135" s="1"/>
  <c r="W135" s="1"/>
  <c r="X135" s="1"/>
  <c r="Y135" s="1"/>
  <c r="Z135" s="1"/>
  <c r="AA135" s="1"/>
  <c r="AB135" s="1"/>
  <c r="AC135" s="1"/>
  <c r="AD135" s="1"/>
  <c r="AE135" s="1"/>
  <c r="AF135" s="1"/>
  <c r="AG135" s="1"/>
  <c r="AH135" s="1"/>
  <c r="AI135" s="1"/>
  <c r="AJ135" s="1"/>
  <c r="AK135" s="1"/>
  <c r="AL135" s="1"/>
  <c r="H136"/>
  <c r="I136" s="1"/>
  <c r="J136" s="1"/>
  <c r="K136" s="1"/>
  <c r="L136" s="1"/>
  <c r="M136" s="1"/>
  <c r="N136" s="1"/>
  <c r="O136" s="1"/>
  <c r="P136" s="1"/>
  <c r="Q136" s="1"/>
  <c r="R136" s="1"/>
  <c r="S136" s="1"/>
  <c r="T136" s="1"/>
  <c r="U136" s="1"/>
  <c r="V136" s="1"/>
  <c r="W136" s="1"/>
  <c r="X136" s="1"/>
  <c r="Y136" s="1"/>
  <c r="Z136" s="1"/>
  <c r="AA136" s="1"/>
  <c r="AB136" s="1"/>
  <c r="AC136" s="1"/>
  <c r="AD136" s="1"/>
  <c r="AE136" s="1"/>
  <c r="AF136" s="1"/>
  <c r="AG136" s="1"/>
  <c r="AH136" s="1"/>
  <c r="AI136" s="1"/>
  <c r="AJ136" s="1"/>
  <c r="AK136" s="1"/>
  <c r="AL136" s="1"/>
  <c r="H137"/>
  <c r="I137" s="1"/>
  <c r="J137" s="1"/>
  <c r="K137" s="1"/>
  <c r="L137" s="1"/>
  <c r="M137" s="1"/>
  <c r="N137" s="1"/>
  <c r="O137" s="1"/>
  <c r="P137" s="1"/>
  <c r="Q137" s="1"/>
  <c r="R137" s="1"/>
  <c r="S137" s="1"/>
  <c r="T137" s="1"/>
  <c r="U137" s="1"/>
  <c r="V137" s="1"/>
  <c r="W137" s="1"/>
  <c r="X137" s="1"/>
  <c r="Y137" s="1"/>
  <c r="Z137" s="1"/>
  <c r="AA137" s="1"/>
  <c r="AB137" s="1"/>
  <c r="AC137" s="1"/>
  <c r="AD137" s="1"/>
  <c r="AE137" s="1"/>
  <c r="AF137" s="1"/>
  <c r="AG137" s="1"/>
  <c r="AH137" s="1"/>
  <c r="AI137" s="1"/>
  <c r="AJ137" s="1"/>
  <c r="AK137" s="1"/>
  <c r="AL137" s="1"/>
  <c r="H138"/>
  <c r="I138" s="1"/>
  <c r="J138" s="1"/>
  <c r="K138" s="1"/>
  <c r="L138" s="1"/>
  <c r="M138" s="1"/>
  <c r="N138" s="1"/>
  <c r="O138" s="1"/>
  <c r="P138" s="1"/>
  <c r="Q138" s="1"/>
  <c r="R138" s="1"/>
  <c r="S138" s="1"/>
  <c r="T138" s="1"/>
  <c r="U138" s="1"/>
  <c r="V138" s="1"/>
  <c r="W138" s="1"/>
  <c r="X138" s="1"/>
  <c r="Y138" s="1"/>
  <c r="Z138" s="1"/>
  <c r="AA138" s="1"/>
  <c r="AB138" s="1"/>
  <c r="AC138" s="1"/>
  <c r="AD138" s="1"/>
  <c r="AE138" s="1"/>
  <c r="AF138" s="1"/>
  <c r="AG138" s="1"/>
  <c r="AH138" s="1"/>
  <c r="AI138" s="1"/>
  <c r="AJ138" s="1"/>
  <c r="AK138" s="1"/>
  <c r="AL138" s="1"/>
  <c r="H139"/>
  <c r="I139" s="1"/>
  <c r="J139" s="1"/>
  <c r="K139" s="1"/>
  <c r="L139" s="1"/>
  <c r="M139" s="1"/>
  <c r="N139" s="1"/>
  <c r="O139" s="1"/>
  <c r="P139" s="1"/>
  <c r="Q139" s="1"/>
  <c r="R139" s="1"/>
  <c r="S139" s="1"/>
  <c r="T139" s="1"/>
  <c r="U139" s="1"/>
  <c r="V139" s="1"/>
  <c r="W139" s="1"/>
  <c r="X139" s="1"/>
  <c r="Y139" s="1"/>
  <c r="Z139" s="1"/>
  <c r="AA139" s="1"/>
  <c r="AB139" s="1"/>
  <c r="AC139" s="1"/>
  <c r="AD139" s="1"/>
  <c r="AE139" s="1"/>
  <c r="AF139" s="1"/>
  <c r="AG139" s="1"/>
  <c r="AH139" s="1"/>
  <c r="AI139" s="1"/>
  <c r="AJ139" s="1"/>
  <c r="AK139" s="1"/>
  <c r="AL139" s="1"/>
  <c r="H147"/>
  <c r="I147" s="1"/>
  <c r="J147" s="1"/>
  <c r="K147" s="1"/>
  <c r="L147" s="1"/>
  <c r="M147" s="1"/>
  <c r="N147" s="1"/>
  <c r="O147" s="1"/>
  <c r="P147" s="1"/>
  <c r="Q147" s="1"/>
  <c r="R147" s="1"/>
  <c r="S147" s="1"/>
  <c r="T147" s="1"/>
  <c r="U147" s="1"/>
  <c r="V147" s="1"/>
  <c r="W147" s="1"/>
  <c r="X147" s="1"/>
  <c r="Y147" s="1"/>
  <c r="Z147" s="1"/>
  <c r="AA147" s="1"/>
  <c r="AB147" s="1"/>
  <c r="H148"/>
  <c r="I148" s="1"/>
  <c r="J148" s="1"/>
  <c r="K148" s="1"/>
  <c r="L148" s="1"/>
  <c r="M148" s="1"/>
  <c r="N148" s="1"/>
  <c r="O148" s="1"/>
  <c r="P148" s="1"/>
  <c r="Q148" s="1"/>
  <c r="R148" s="1"/>
  <c r="S148" s="1"/>
  <c r="T148" s="1"/>
  <c r="U148" s="1"/>
  <c r="V148" s="1"/>
  <c r="W148" s="1"/>
  <c r="X148" s="1"/>
  <c r="Y148" s="1"/>
  <c r="Z148" s="1"/>
  <c r="AA148" s="1"/>
  <c r="AB148" s="1"/>
  <c r="H149"/>
  <c r="I149" s="1"/>
  <c r="J149" s="1"/>
  <c r="K149" s="1"/>
  <c r="L149" s="1"/>
  <c r="M149" s="1"/>
  <c r="N149" s="1"/>
  <c r="O149" s="1"/>
  <c r="P149" s="1"/>
  <c r="Q149" s="1"/>
  <c r="R149" s="1"/>
  <c r="S149" s="1"/>
  <c r="T149" s="1"/>
  <c r="U149" s="1"/>
  <c r="V149" s="1"/>
  <c r="W149" s="1"/>
  <c r="X149" s="1"/>
  <c r="Y149" s="1"/>
  <c r="Z149" s="1"/>
  <c r="AA149" s="1"/>
  <c r="AB149" s="1"/>
  <c r="AC149" s="1"/>
  <c r="AD149" s="1"/>
  <c r="AE149" s="1"/>
  <c r="AF149" s="1"/>
  <c r="AG149" s="1"/>
  <c r="AH149" s="1"/>
  <c r="AI149" s="1"/>
  <c r="AJ149" s="1"/>
  <c r="AK149" s="1"/>
  <c r="AL149" s="1"/>
  <c r="H150"/>
  <c r="I150" s="1"/>
  <c r="J150" s="1"/>
  <c r="K150" s="1"/>
  <c r="L150" s="1"/>
  <c r="M150" s="1"/>
  <c r="N150" s="1"/>
  <c r="O150" s="1"/>
  <c r="P150" s="1"/>
  <c r="Q150" s="1"/>
  <c r="R150" s="1"/>
  <c r="S150" s="1"/>
  <c r="T150" s="1"/>
  <c r="U150" s="1"/>
  <c r="V150" s="1"/>
  <c r="W150" s="1"/>
  <c r="X150" s="1"/>
  <c r="Y150" s="1"/>
  <c r="Z150" s="1"/>
  <c r="AA150" s="1"/>
  <c r="AB150" s="1"/>
  <c r="AC150" s="1"/>
  <c r="AD150" s="1"/>
  <c r="AE150" s="1"/>
  <c r="AF150" s="1"/>
  <c r="AG150" s="1"/>
  <c r="AH150" s="1"/>
  <c r="AI150" s="1"/>
  <c r="AJ150" s="1"/>
  <c r="AK150" s="1"/>
  <c r="AL150" s="1"/>
  <c r="H151"/>
  <c r="I151" s="1"/>
  <c r="J151" s="1"/>
  <c r="K151" s="1"/>
  <c r="L151" s="1"/>
  <c r="M151" s="1"/>
  <c r="N151" s="1"/>
  <c r="O151" s="1"/>
  <c r="P151" s="1"/>
  <c r="Q151" s="1"/>
  <c r="R151" s="1"/>
  <c r="S151" s="1"/>
  <c r="T151" s="1"/>
  <c r="U151" s="1"/>
  <c r="V151" s="1"/>
  <c r="W151" s="1"/>
  <c r="X151" s="1"/>
  <c r="Y151" s="1"/>
  <c r="Z151" s="1"/>
  <c r="AA151" s="1"/>
  <c r="AB151" s="1"/>
  <c r="AC151" s="1"/>
  <c r="AD151" s="1"/>
  <c r="AE151" s="1"/>
  <c r="AF151" s="1"/>
  <c r="AG151" s="1"/>
  <c r="AH151" s="1"/>
  <c r="AI151" s="1"/>
  <c r="AJ151" s="1"/>
  <c r="AK151" s="1"/>
  <c r="AL151" s="1"/>
  <c r="H152"/>
  <c r="I152" s="1"/>
  <c r="J152" s="1"/>
  <c r="K152" s="1"/>
  <c r="L152" s="1"/>
  <c r="M152" s="1"/>
  <c r="N152" s="1"/>
  <c r="O152" s="1"/>
  <c r="P152" s="1"/>
  <c r="Q152" s="1"/>
  <c r="R152" s="1"/>
  <c r="S152" s="1"/>
  <c r="T152" s="1"/>
  <c r="U152" s="1"/>
  <c r="V152" s="1"/>
  <c r="W152" s="1"/>
  <c r="X152" s="1"/>
  <c r="Y152" s="1"/>
  <c r="Z152" s="1"/>
  <c r="AA152" s="1"/>
  <c r="AB152" s="1"/>
  <c r="AC152" s="1"/>
  <c r="AD152" s="1"/>
  <c r="AE152" s="1"/>
  <c r="AF152" s="1"/>
  <c r="AG152" s="1"/>
  <c r="AH152" s="1"/>
  <c r="AI152" s="1"/>
  <c r="AJ152" s="1"/>
  <c r="AK152" s="1"/>
  <c r="AL152" s="1"/>
  <c r="H153"/>
  <c r="I153" s="1"/>
  <c r="J153" s="1"/>
  <c r="K153" s="1"/>
  <c r="L153" s="1"/>
  <c r="M153" s="1"/>
  <c r="N153" s="1"/>
  <c r="O153" s="1"/>
  <c r="P153" s="1"/>
  <c r="Q153" s="1"/>
  <c r="R153" s="1"/>
  <c r="S153" s="1"/>
  <c r="T153" s="1"/>
  <c r="U153" s="1"/>
  <c r="V153" s="1"/>
  <c r="W153" s="1"/>
  <c r="X153" s="1"/>
  <c r="Y153" s="1"/>
  <c r="Z153" s="1"/>
  <c r="AA153" s="1"/>
  <c r="AB153" s="1"/>
  <c r="AC153" s="1"/>
  <c r="AD153" s="1"/>
  <c r="AE153" s="1"/>
  <c r="AF153" s="1"/>
  <c r="AG153" s="1"/>
  <c r="AH153" s="1"/>
  <c r="AI153" s="1"/>
  <c r="AJ153" s="1"/>
  <c r="AK153" s="1"/>
  <c r="AL153" s="1"/>
  <c r="H161"/>
  <c r="I161" s="1"/>
  <c r="J161" s="1"/>
  <c r="K161" s="1"/>
  <c r="L161" s="1"/>
  <c r="M161" s="1"/>
  <c r="N161" s="1"/>
  <c r="O161" s="1"/>
  <c r="P161" s="1"/>
  <c r="Q161" s="1"/>
  <c r="R161" s="1"/>
  <c r="S161" s="1"/>
  <c r="T161" s="1"/>
  <c r="U161" s="1"/>
  <c r="V161" s="1"/>
  <c r="W161" s="1"/>
  <c r="X161" s="1"/>
  <c r="Y161" s="1"/>
  <c r="Z161" s="1"/>
  <c r="AA161" s="1"/>
  <c r="AB161" s="1"/>
  <c r="H162"/>
  <c r="I162" s="1"/>
  <c r="J162" s="1"/>
  <c r="K162" s="1"/>
  <c r="L162" s="1"/>
  <c r="M162" s="1"/>
  <c r="N162" s="1"/>
  <c r="O162" s="1"/>
  <c r="P162" s="1"/>
  <c r="Q162" s="1"/>
  <c r="R162" s="1"/>
  <c r="S162" s="1"/>
  <c r="T162" s="1"/>
  <c r="U162" s="1"/>
  <c r="V162" s="1"/>
  <c r="W162" s="1"/>
  <c r="X162" s="1"/>
  <c r="Y162" s="1"/>
  <c r="Z162" s="1"/>
  <c r="AA162" s="1"/>
  <c r="AB162" s="1"/>
  <c r="H163"/>
  <c r="I163" s="1"/>
  <c r="J163" s="1"/>
  <c r="K163" s="1"/>
  <c r="L163" s="1"/>
  <c r="M163" s="1"/>
  <c r="N163" s="1"/>
  <c r="O163" s="1"/>
  <c r="P163" s="1"/>
  <c r="Q163" s="1"/>
  <c r="R163" s="1"/>
  <c r="S163" s="1"/>
  <c r="T163" s="1"/>
  <c r="U163" s="1"/>
  <c r="V163" s="1"/>
  <c r="W163" s="1"/>
  <c r="X163" s="1"/>
  <c r="Y163" s="1"/>
  <c r="Z163" s="1"/>
  <c r="AA163" s="1"/>
  <c r="AB163" s="1"/>
  <c r="AC163" s="1"/>
  <c r="AD163" s="1"/>
  <c r="AE163" s="1"/>
  <c r="AF163" s="1"/>
  <c r="AG163" s="1"/>
  <c r="AH163" s="1"/>
  <c r="AI163" s="1"/>
  <c r="AJ163" s="1"/>
  <c r="AK163" s="1"/>
  <c r="AL163" s="1"/>
  <c r="H164"/>
  <c r="I164" s="1"/>
  <c r="J164" s="1"/>
  <c r="K164" s="1"/>
  <c r="L164" s="1"/>
  <c r="M164" s="1"/>
  <c r="N164" s="1"/>
  <c r="O164" s="1"/>
  <c r="P164" s="1"/>
  <c r="Q164" s="1"/>
  <c r="R164" s="1"/>
  <c r="S164" s="1"/>
  <c r="T164" s="1"/>
  <c r="U164" s="1"/>
  <c r="V164" s="1"/>
  <c r="W164" s="1"/>
  <c r="X164" s="1"/>
  <c r="Y164" s="1"/>
  <c r="Z164" s="1"/>
  <c r="AA164" s="1"/>
  <c r="AB164" s="1"/>
  <c r="AC164" s="1"/>
  <c r="AD164" s="1"/>
  <c r="AE164" s="1"/>
  <c r="AF164" s="1"/>
  <c r="AG164" s="1"/>
  <c r="AH164" s="1"/>
  <c r="AI164" s="1"/>
  <c r="AJ164" s="1"/>
  <c r="AK164" s="1"/>
  <c r="AL164" s="1"/>
  <c r="H165"/>
  <c r="I165" s="1"/>
  <c r="J165" s="1"/>
  <c r="K165" s="1"/>
  <c r="L165" s="1"/>
  <c r="M165" s="1"/>
  <c r="N165" s="1"/>
  <c r="O165" s="1"/>
  <c r="P165" s="1"/>
  <c r="Q165" s="1"/>
  <c r="R165" s="1"/>
  <c r="S165" s="1"/>
  <c r="T165" s="1"/>
  <c r="U165" s="1"/>
  <c r="V165" s="1"/>
  <c r="W165" s="1"/>
  <c r="X165" s="1"/>
  <c r="Y165" s="1"/>
  <c r="Z165" s="1"/>
  <c r="AA165" s="1"/>
  <c r="AB165" s="1"/>
  <c r="AC165" s="1"/>
  <c r="AD165" s="1"/>
  <c r="AE165" s="1"/>
  <c r="AF165" s="1"/>
  <c r="AG165" s="1"/>
  <c r="AH165" s="1"/>
  <c r="AI165" s="1"/>
  <c r="AJ165" s="1"/>
  <c r="AK165" s="1"/>
  <c r="AL165" s="1"/>
  <c r="H166"/>
  <c r="I166" s="1"/>
  <c r="J166" s="1"/>
  <c r="K166" s="1"/>
  <c r="L166" s="1"/>
  <c r="M166" s="1"/>
  <c r="N166" s="1"/>
  <c r="O166" s="1"/>
  <c r="P166" s="1"/>
  <c r="Q166" s="1"/>
  <c r="R166" s="1"/>
  <c r="S166" s="1"/>
  <c r="T166" s="1"/>
  <c r="U166" s="1"/>
  <c r="V166" s="1"/>
  <c r="W166" s="1"/>
  <c r="X166" s="1"/>
  <c r="Y166" s="1"/>
  <c r="Z166" s="1"/>
  <c r="AA166" s="1"/>
  <c r="AB166" s="1"/>
  <c r="AC166" s="1"/>
  <c r="AD166" s="1"/>
  <c r="AE166" s="1"/>
  <c r="AF166" s="1"/>
  <c r="AG166" s="1"/>
  <c r="AH166" s="1"/>
  <c r="AI166" s="1"/>
  <c r="AJ166" s="1"/>
  <c r="AK166" s="1"/>
  <c r="AL166" s="1"/>
  <c r="H167"/>
  <c r="I167" s="1"/>
  <c r="J167" s="1"/>
  <c r="K167" s="1"/>
  <c r="L167" s="1"/>
  <c r="M167" s="1"/>
  <c r="N167" s="1"/>
  <c r="O167" s="1"/>
  <c r="P167" s="1"/>
  <c r="Q167" s="1"/>
  <c r="R167" s="1"/>
  <c r="S167" s="1"/>
  <c r="T167" s="1"/>
  <c r="U167" s="1"/>
  <c r="V167" s="1"/>
  <c r="W167" s="1"/>
  <c r="X167" s="1"/>
  <c r="Y167" s="1"/>
  <c r="Z167" s="1"/>
  <c r="AA167" s="1"/>
  <c r="AB167" s="1"/>
  <c r="AC167" s="1"/>
  <c r="AD167" s="1"/>
  <c r="AE167" s="1"/>
  <c r="AF167" s="1"/>
  <c r="AG167" s="1"/>
  <c r="AH167" s="1"/>
  <c r="AI167" s="1"/>
  <c r="AJ167" s="1"/>
  <c r="AK167" s="1"/>
  <c r="AL167" s="1"/>
  <c r="H172"/>
  <c r="I172" s="1"/>
  <c r="J172" s="1"/>
  <c r="K172" s="1"/>
  <c r="L172" s="1"/>
  <c r="M172" s="1"/>
  <c r="N172" s="1"/>
  <c r="O172" s="1"/>
  <c r="P172" s="1"/>
  <c r="Q172" s="1"/>
  <c r="R172" s="1"/>
  <c r="S172" s="1"/>
  <c r="T172" s="1"/>
  <c r="U172" s="1"/>
  <c r="V172" s="1"/>
  <c r="W172" s="1"/>
  <c r="H175"/>
  <c r="I175" s="1"/>
  <c r="J175" s="1"/>
  <c r="K175" s="1"/>
  <c r="L175" s="1"/>
  <c r="M175" s="1"/>
  <c r="N175" s="1"/>
  <c r="O175" s="1"/>
  <c r="P175" s="1"/>
  <c r="Q175" s="1"/>
  <c r="R175" s="1"/>
  <c r="S175" s="1"/>
  <c r="T175" s="1"/>
  <c r="U175" s="1"/>
  <c r="V175" s="1"/>
  <c r="W175" s="1"/>
  <c r="X175" s="1"/>
  <c r="Y175" s="1"/>
  <c r="Z175" s="1"/>
  <c r="AA175" s="1"/>
  <c r="AB175" s="1"/>
  <c r="H176"/>
  <c r="I176" s="1"/>
  <c r="J176" s="1"/>
  <c r="K176" s="1"/>
  <c r="L176" s="1"/>
  <c r="M176" s="1"/>
  <c r="N176" s="1"/>
  <c r="O176" s="1"/>
  <c r="P176" s="1"/>
  <c r="Q176" s="1"/>
  <c r="R176" s="1"/>
  <c r="S176" s="1"/>
  <c r="T176" s="1"/>
  <c r="U176" s="1"/>
  <c r="V176" s="1"/>
  <c r="W176" s="1"/>
  <c r="X176" s="1"/>
  <c r="Y176" s="1"/>
  <c r="Z176" s="1"/>
  <c r="AA176" s="1"/>
  <c r="AB176" s="1"/>
  <c r="H177"/>
  <c r="I177" s="1"/>
  <c r="J177" s="1"/>
  <c r="K177" s="1"/>
  <c r="L177" s="1"/>
  <c r="M177" s="1"/>
  <c r="N177" s="1"/>
  <c r="O177" s="1"/>
  <c r="P177" s="1"/>
  <c r="Q177" s="1"/>
  <c r="R177" s="1"/>
  <c r="S177" s="1"/>
  <c r="T177" s="1"/>
  <c r="U177" s="1"/>
  <c r="V177" s="1"/>
  <c r="W177" s="1"/>
  <c r="X177" s="1"/>
  <c r="Y177" s="1"/>
  <c r="Z177" s="1"/>
  <c r="AA177" s="1"/>
  <c r="AB177" s="1"/>
  <c r="AC177" s="1"/>
  <c r="AD177" s="1"/>
  <c r="AE177" s="1"/>
  <c r="AF177" s="1"/>
  <c r="AG177" s="1"/>
  <c r="AH177" s="1"/>
  <c r="AI177" s="1"/>
  <c r="AJ177" s="1"/>
  <c r="AK177" s="1"/>
  <c r="AL177" s="1"/>
  <c r="H178"/>
  <c r="I178" s="1"/>
  <c r="J178" s="1"/>
  <c r="K178" s="1"/>
  <c r="L178" s="1"/>
  <c r="M178" s="1"/>
  <c r="N178" s="1"/>
  <c r="O178" s="1"/>
  <c r="P178" s="1"/>
  <c r="Q178" s="1"/>
  <c r="R178" s="1"/>
  <c r="S178" s="1"/>
  <c r="T178" s="1"/>
  <c r="U178" s="1"/>
  <c r="V178" s="1"/>
  <c r="W178" s="1"/>
  <c r="X178" s="1"/>
  <c r="Y178" s="1"/>
  <c r="Z178" s="1"/>
  <c r="AA178" s="1"/>
  <c r="AB178" s="1"/>
  <c r="AC178" s="1"/>
  <c r="AD178" s="1"/>
  <c r="AE178" s="1"/>
  <c r="AF178" s="1"/>
  <c r="AG178" s="1"/>
  <c r="AH178" s="1"/>
  <c r="AI178" s="1"/>
  <c r="AJ178" s="1"/>
  <c r="AK178" s="1"/>
  <c r="AL178" s="1"/>
  <c r="H179"/>
  <c r="I179" s="1"/>
  <c r="J179" s="1"/>
  <c r="K179" s="1"/>
  <c r="L179" s="1"/>
  <c r="M179" s="1"/>
  <c r="N179" s="1"/>
  <c r="O179" s="1"/>
  <c r="P179" s="1"/>
  <c r="Q179" s="1"/>
  <c r="R179" s="1"/>
  <c r="S179" s="1"/>
  <c r="T179" s="1"/>
  <c r="U179" s="1"/>
  <c r="V179" s="1"/>
  <c r="W179" s="1"/>
  <c r="X179" s="1"/>
  <c r="Y179" s="1"/>
  <c r="Z179" s="1"/>
  <c r="AA179" s="1"/>
  <c r="AB179" s="1"/>
  <c r="AC179" s="1"/>
  <c r="AD179" s="1"/>
  <c r="AE179" s="1"/>
  <c r="AF179" s="1"/>
  <c r="AG179" s="1"/>
  <c r="AH179" s="1"/>
  <c r="AI179" s="1"/>
  <c r="AJ179" s="1"/>
  <c r="AK179" s="1"/>
  <c r="AL179" s="1"/>
  <c r="H180"/>
  <c r="I180" s="1"/>
  <c r="J180" s="1"/>
  <c r="K180" s="1"/>
  <c r="L180" s="1"/>
  <c r="M180" s="1"/>
  <c r="N180" s="1"/>
  <c r="O180" s="1"/>
  <c r="P180" s="1"/>
  <c r="Q180" s="1"/>
  <c r="R180" s="1"/>
  <c r="S180" s="1"/>
  <c r="T180" s="1"/>
  <c r="U180" s="1"/>
  <c r="V180" s="1"/>
  <c r="W180" s="1"/>
  <c r="X180" s="1"/>
  <c r="Y180" s="1"/>
  <c r="Z180" s="1"/>
  <c r="AA180" s="1"/>
  <c r="AB180" s="1"/>
  <c r="AC180" s="1"/>
  <c r="AD180" s="1"/>
  <c r="AE180" s="1"/>
  <c r="AF180" s="1"/>
  <c r="AG180" s="1"/>
  <c r="AH180" s="1"/>
  <c r="AI180" s="1"/>
  <c r="AJ180" s="1"/>
  <c r="AK180" s="1"/>
  <c r="AL180" s="1"/>
  <c r="H181"/>
  <c r="I181" s="1"/>
  <c r="J181" s="1"/>
  <c r="K181" s="1"/>
  <c r="L181" s="1"/>
  <c r="M181" s="1"/>
  <c r="N181" s="1"/>
  <c r="O181" s="1"/>
  <c r="P181" s="1"/>
  <c r="Q181" s="1"/>
  <c r="R181" s="1"/>
  <c r="S181" s="1"/>
  <c r="T181" s="1"/>
  <c r="U181" s="1"/>
  <c r="V181" s="1"/>
  <c r="W181" s="1"/>
  <c r="X181" s="1"/>
  <c r="Y181" s="1"/>
  <c r="Z181" s="1"/>
  <c r="AA181" s="1"/>
  <c r="AB181" s="1"/>
  <c r="AC181" s="1"/>
  <c r="AD181" s="1"/>
  <c r="AE181" s="1"/>
  <c r="AF181" s="1"/>
  <c r="AG181" s="1"/>
  <c r="AH181" s="1"/>
  <c r="AI181" s="1"/>
  <c r="AJ181" s="1"/>
  <c r="AK181" s="1"/>
  <c r="AL181" s="1"/>
  <c r="H189"/>
  <c r="I189" s="1"/>
  <c r="J189" s="1"/>
  <c r="K189" s="1"/>
  <c r="L189" s="1"/>
  <c r="M189" s="1"/>
  <c r="N189" s="1"/>
  <c r="O189" s="1"/>
  <c r="P189" s="1"/>
  <c r="Q189" s="1"/>
  <c r="R189" s="1"/>
  <c r="S189" s="1"/>
  <c r="T189" s="1"/>
  <c r="U189" s="1"/>
  <c r="V189" s="1"/>
  <c r="W189" s="1"/>
  <c r="X189" s="1"/>
  <c r="Y189" s="1"/>
  <c r="Z189" s="1"/>
  <c r="AA189" s="1"/>
  <c r="AB189" s="1"/>
  <c r="H190"/>
  <c r="I190" s="1"/>
  <c r="J190" s="1"/>
  <c r="K190" s="1"/>
  <c r="L190" s="1"/>
  <c r="M190" s="1"/>
  <c r="N190" s="1"/>
  <c r="O190" s="1"/>
  <c r="P190" s="1"/>
  <c r="Q190" s="1"/>
  <c r="R190" s="1"/>
  <c r="S190" s="1"/>
  <c r="T190" s="1"/>
  <c r="U190" s="1"/>
  <c r="V190" s="1"/>
  <c r="W190" s="1"/>
  <c r="X190" s="1"/>
  <c r="Y190" s="1"/>
  <c r="Z190" s="1"/>
  <c r="AA190" s="1"/>
  <c r="AB190" s="1"/>
  <c r="H191"/>
  <c r="I191" s="1"/>
  <c r="J191" s="1"/>
  <c r="K191" s="1"/>
  <c r="L191" s="1"/>
  <c r="M191" s="1"/>
  <c r="N191" s="1"/>
  <c r="O191" s="1"/>
  <c r="P191" s="1"/>
  <c r="Q191" s="1"/>
  <c r="R191" s="1"/>
  <c r="S191" s="1"/>
  <c r="T191" s="1"/>
  <c r="U191" s="1"/>
  <c r="V191" s="1"/>
  <c r="W191" s="1"/>
  <c r="X191" s="1"/>
  <c r="Y191" s="1"/>
  <c r="Z191" s="1"/>
  <c r="AA191" s="1"/>
  <c r="AB191" s="1"/>
  <c r="AC191" s="1"/>
  <c r="AD191" s="1"/>
  <c r="AE191" s="1"/>
  <c r="AF191" s="1"/>
  <c r="AG191" s="1"/>
  <c r="AH191" s="1"/>
  <c r="AI191" s="1"/>
  <c r="AJ191" s="1"/>
  <c r="AK191" s="1"/>
  <c r="AL191" s="1"/>
  <c r="H192"/>
  <c r="I192" s="1"/>
  <c r="J192" s="1"/>
  <c r="K192" s="1"/>
  <c r="L192" s="1"/>
  <c r="M192" s="1"/>
  <c r="N192" s="1"/>
  <c r="O192" s="1"/>
  <c r="P192" s="1"/>
  <c r="Q192" s="1"/>
  <c r="R192" s="1"/>
  <c r="S192" s="1"/>
  <c r="T192" s="1"/>
  <c r="U192" s="1"/>
  <c r="V192" s="1"/>
  <c r="W192" s="1"/>
  <c r="X192" s="1"/>
  <c r="Y192" s="1"/>
  <c r="Z192" s="1"/>
  <c r="AA192" s="1"/>
  <c r="AB192" s="1"/>
  <c r="AC192" s="1"/>
  <c r="AD192" s="1"/>
  <c r="AE192" s="1"/>
  <c r="AF192" s="1"/>
  <c r="AG192" s="1"/>
  <c r="AH192" s="1"/>
  <c r="AI192" s="1"/>
  <c r="AJ192" s="1"/>
  <c r="AK192" s="1"/>
  <c r="AL192" s="1"/>
  <c r="H193"/>
  <c r="I193" s="1"/>
  <c r="J193" s="1"/>
  <c r="K193" s="1"/>
  <c r="L193" s="1"/>
  <c r="M193" s="1"/>
  <c r="N193" s="1"/>
  <c r="O193" s="1"/>
  <c r="P193" s="1"/>
  <c r="Q193" s="1"/>
  <c r="R193" s="1"/>
  <c r="S193" s="1"/>
  <c r="T193" s="1"/>
  <c r="U193" s="1"/>
  <c r="V193" s="1"/>
  <c r="W193" s="1"/>
  <c r="X193" s="1"/>
  <c r="Y193" s="1"/>
  <c r="Z193" s="1"/>
  <c r="AA193" s="1"/>
  <c r="AB193" s="1"/>
  <c r="AC193" s="1"/>
  <c r="AD193" s="1"/>
  <c r="AE193" s="1"/>
  <c r="AF193" s="1"/>
  <c r="AG193" s="1"/>
  <c r="AH193" s="1"/>
  <c r="AI193" s="1"/>
  <c r="AJ193" s="1"/>
  <c r="AK193" s="1"/>
  <c r="AL193" s="1"/>
  <c r="H194"/>
  <c r="I194" s="1"/>
  <c r="J194" s="1"/>
  <c r="K194" s="1"/>
  <c r="L194" s="1"/>
  <c r="M194" s="1"/>
  <c r="N194" s="1"/>
  <c r="O194" s="1"/>
  <c r="P194" s="1"/>
  <c r="Q194" s="1"/>
  <c r="R194" s="1"/>
  <c r="S194" s="1"/>
  <c r="T194" s="1"/>
  <c r="U194" s="1"/>
  <c r="V194" s="1"/>
  <c r="W194" s="1"/>
  <c r="X194" s="1"/>
  <c r="Y194" s="1"/>
  <c r="Z194" s="1"/>
  <c r="AA194" s="1"/>
  <c r="AB194" s="1"/>
  <c r="AC194" s="1"/>
  <c r="AD194" s="1"/>
  <c r="AE194" s="1"/>
  <c r="AF194" s="1"/>
  <c r="AG194" s="1"/>
  <c r="AH194" s="1"/>
  <c r="AI194" s="1"/>
  <c r="AJ194" s="1"/>
  <c r="AK194" s="1"/>
  <c r="AL194" s="1"/>
  <c r="H195"/>
  <c r="I195" s="1"/>
  <c r="J195" s="1"/>
  <c r="K195" s="1"/>
  <c r="L195" s="1"/>
  <c r="M195" s="1"/>
  <c r="N195" s="1"/>
  <c r="O195" s="1"/>
  <c r="P195" s="1"/>
  <c r="Q195" s="1"/>
  <c r="R195" s="1"/>
  <c r="S195" s="1"/>
  <c r="T195" s="1"/>
  <c r="U195" s="1"/>
  <c r="V195" s="1"/>
  <c r="W195" s="1"/>
  <c r="X195" s="1"/>
  <c r="Y195" s="1"/>
  <c r="Z195" s="1"/>
  <c r="AA195" s="1"/>
  <c r="AB195" s="1"/>
  <c r="AC195" s="1"/>
  <c r="AD195" s="1"/>
  <c r="AE195" s="1"/>
  <c r="AF195" s="1"/>
  <c r="AG195" s="1"/>
  <c r="AH195" s="1"/>
  <c r="AI195" s="1"/>
  <c r="AJ195" s="1"/>
  <c r="AK195" s="1"/>
  <c r="AL195" s="1"/>
  <c r="H203"/>
  <c r="I203" s="1"/>
  <c r="J203" s="1"/>
  <c r="K203" s="1"/>
  <c r="L203" s="1"/>
  <c r="M203" s="1"/>
  <c r="N203" s="1"/>
  <c r="O203" s="1"/>
  <c r="P203" s="1"/>
  <c r="Q203" s="1"/>
  <c r="R203" s="1"/>
  <c r="S203" s="1"/>
  <c r="T203" s="1"/>
  <c r="U203" s="1"/>
  <c r="V203" s="1"/>
  <c r="W203" s="1"/>
  <c r="X203" s="1"/>
  <c r="Y203" s="1"/>
  <c r="Z203" s="1"/>
  <c r="AA203" s="1"/>
  <c r="AB203" s="1"/>
  <c r="H204"/>
  <c r="I204" s="1"/>
  <c r="J204" s="1"/>
  <c r="K204" s="1"/>
  <c r="L204" s="1"/>
  <c r="M204" s="1"/>
  <c r="N204" s="1"/>
  <c r="O204" s="1"/>
  <c r="P204" s="1"/>
  <c r="Q204" s="1"/>
  <c r="R204" s="1"/>
  <c r="S204" s="1"/>
  <c r="T204" s="1"/>
  <c r="U204" s="1"/>
  <c r="V204" s="1"/>
  <c r="W204" s="1"/>
  <c r="X204" s="1"/>
  <c r="Y204" s="1"/>
  <c r="Z204" s="1"/>
  <c r="AA204" s="1"/>
  <c r="AB204" s="1"/>
  <c r="H205"/>
  <c r="I205" s="1"/>
  <c r="J205" s="1"/>
  <c r="K205" s="1"/>
  <c r="L205" s="1"/>
  <c r="M205" s="1"/>
  <c r="N205" s="1"/>
  <c r="O205" s="1"/>
  <c r="P205" s="1"/>
  <c r="Q205" s="1"/>
  <c r="R205" s="1"/>
  <c r="S205" s="1"/>
  <c r="T205" s="1"/>
  <c r="U205" s="1"/>
  <c r="V205" s="1"/>
  <c r="W205" s="1"/>
  <c r="X205" s="1"/>
  <c r="Y205" s="1"/>
  <c r="Z205" s="1"/>
  <c r="AA205" s="1"/>
  <c r="AB205" s="1"/>
  <c r="AC205" s="1"/>
  <c r="AD205" s="1"/>
  <c r="AE205" s="1"/>
  <c r="AF205" s="1"/>
  <c r="AG205" s="1"/>
  <c r="AH205" s="1"/>
  <c r="AI205" s="1"/>
  <c r="AJ205" s="1"/>
  <c r="AK205" s="1"/>
  <c r="AL205" s="1"/>
  <c r="H206"/>
  <c r="I206" s="1"/>
  <c r="J206" s="1"/>
  <c r="K206" s="1"/>
  <c r="L206" s="1"/>
  <c r="M206" s="1"/>
  <c r="N206" s="1"/>
  <c r="O206" s="1"/>
  <c r="P206" s="1"/>
  <c r="Q206" s="1"/>
  <c r="R206" s="1"/>
  <c r="S206" s="1"/>
  <c r="T206" s="1"/>
  <c r="U206" s="1"/>
  <c r="V206" s="1"/>
  <c r="W206" s="1"/>
  <c r="X206" s="1"/>
  <c r="Y206" s="1"/>
  <c r="Z206" s="1"/>
  <c r="AA206" s="1"/>
  <c r="AB206" s="1"/>
  <c r="AC206" s="1"/>
  <c r="AD206" s="1"/>
  <c r="AE206" s="1"/>
  <c r="AF206" s="1"/>
  <c r="AG206" s="1"/>
  <c r="AH206" s="1"/>
  <c r="AI206" s="1"/>
  <c r="AJ206" s="1"/>
  <c r="AK206" s="1"/>
  <c r="AL206" s="1"/>
  <c r="H207"/>
  <c r="I207" s="1"/>
  <c r="J207" s="1"/>
  <c r="K207" s="1"/>
  <c r="L207" s="1"/>
  <c r="M207" s="1"/>
  <c r="N207" s="1"/>
  <c r="O207" s="1"/>
  <c r="P207" s="1"/>
  <c r="Q207" s="1"/>
  <c r="R207" s="1"/>
  <c r="S207" s="1"/>
  <c r="T207" s="1"/>
  <c r="U207" s="1"/>
  <c r="V207" s="1"/>
  <c r="W207" s="1"/>
  <c r="X207" s="1"/>
  <c r="Y207" s="1"/>
  <c r="Z207" s="1"/>
  <c r="AA207" s="1"/>
  <c r="AB207" s="1"/>
  <c r="AC207" s="1"/>
  <c r="AD207" s="1"/>
  <c r="AE207" s="1"/>
  <c r="AF207" s="1"/>
  <c r="AG207" s="1"/>
  <c r="AH207" s="1"/>
  <c r="AI207" s="1"/>
  <c r="AJ207" s="1"/>
  <c r="AK207" s="1"/>
  <c r="AL207" s="1"/>
  <c r="H208"/>
  <c r="I208" s="1"/>
  <c r="J208" s="1"/>
  <c r="K208" s="1"/>
  <c r="L208" s="1"/>
  <c r="M208" s="1"/>
  <c r="N208" s="1"/>
  <c r="O208" s="1"/>
  <c r="P208" s="1"/>
  <c r="Q208" s="1"/>
  <c r="R208" s="1"/>
  <c r="S208" s="1"/>
  <c r="T208" s="1"/>
  <c r="U208" s="1"/>
  <c r="V208" s="1"/>
  <c r="W208" s="1"/>
  <c r="X208" s="1"/>
  <c r="Y208" s="1"/>
  <c r="Z208" s="1"/>
  <c r="AA208" s="1"/>
  <c r="AB208" s="1"/>
  <c r="AC208" s="1"/>
  <c r="AD208" s="1"/>
  <c r="AE208" s="1"/>
  <c r="AF208" s="1"/>
  <c r="AG208" s="1"/>
  <c r="AH208" s="1"/>
  <c r="AI208" s="1"/>
  <c r="AJ208" s="1"/>
  <c r="AK208" s="1"/>
  <c r="AL208" s="1"/>
  <c r="H209"/>
  <c r="I209" s="1"/>
  <c r="J209" s="1"/>
  <c r="K209" s="1"/>
  <c r="L209" s="1"/>
  <c r="M209" s="1"/>
  <c r="N209" s="1"/>
  <c r="O209" s="1"/>
  <c r="P209" s="1"/>
  <c r="Q209" s="1"/>
  <c r="R209" s="1"/>
  <c r="S209" s="1"/>
  <c r="T209" s="1"/>
  <c r="U209" s="1"/>
  <c r="V209" s="1"/>
  <c r="W209" s="1"/>
  <c r="X209" s="1"/>
  <c r="Y209" s="1"/>
  <c r="Z209" s="1"/>
  <c r="AA209" s="1"/>
  <c r="AB209" s="1"/>
  <c r="AC209" s="1"/>
  <c r="AD209" s="1"/>
  <c r="AE209" s="1"/>
  <c r="AF209" s="1"/>
  <c r="AG209" s="1"/>
  <c r="AH209" s="1"/>
  <c r="AI209" s="1"/>
  <c r="AJ209" s="1"/>
  <c r="AK209" s="1"/>
  <c r="AL209" s="1"/>
  <c r="H218"/>
  <c r="I218" s="1"/>
  <c r="J218" s="1"/>
  <c r="K218" s="1"/>
  <c r="L218" s="1"/>
  <c r="M218" s="1"/>
  <c r="N218" s="1"/>
  <c r="O218" s="1"/>
  <c r="P218" s="1"/>
  <c r="Q218" s="1"/>
  <c r="R218" s="1"/>
  <c r="S218" s="1"/>
  <c r="T218" s="1"/>
  <c r="U218" s="1"/>
  <c r="V218" s="1"/>
  <c r="W218" s="1"/>
  <c r="X218" s="1"/>
  <c r="Y218" s="1"/>
  <c r="Z218" s="1"/>
  <c r="AA218" s="1"/>
  <c r="AB218" s="1"/>
  <c r="H219"/>
  <c r="I219" s="1"/>
  <c r="J219" s="1"/>
  <c r="K219" s="1"/>
  <c r="L219" s="1"/>
  <c r="M219" s="1"/>
  <c r="N219" s="1"/>
  <c r="O219" s="1"/>
  <c r="P219" s="1"/>
  <c r="Q219" s="1"/>
  <c r="R219" s="1"/>
  <c r="S219" s="1"/>
  <c r="T219" s="1"/>
  <c r="U219" s="1"/>
  <c r="V219" s="1"/>
  <c r="W219" s="1"/>
  <c r="X219" s="1"/>
  <c r="Y219" s="1"/>
  <c r="Z219" s="1"/>
  <c r="AA219" s="1"/>
  <c r="AB219" s="1"/>
  <c r="AC219" s="1"/>
  <c r="AD219" s="1"/>
  <c r="AE219" s="1"/>
  <c r="AF219" s="1"/>
  <c r="AG219" s="1"/>
  <c r="AH219" s="1"/>
  <c r="AI219" s="1"/>
  <c r="AJ219" s="1"/>
  <c r="AK219" s="1"/>
  <c r="AL219" s="1"/>
  <c r="H220"/>
  <c r="I220" s="1"/>
  <c r="J220" s="1"/>
  <c r="K220" s="1"/>
  <c r="L220" s="1"/>
  <c r="M220" s="1"/>
  <c r="N220" s="1"/>
  <c r="O220" s="1"/>
  <c r="P220" s="1"/>
  <c r="Q220" s="1"/>
  <c r="R220" s="1"/>
  <c r="S220" s="1"/>
  <c r="T220" s="1"/>
  <c r="U220" s="1"/>
  <c r="V220" s="1"/>
  <c r="W220" s="1"/>
  <c r="X220" s="1"/>
  <c r="Y220" s="1"/>
  <c r="Z220" s="1"/>
  <c r="AA220" s="1"/>
  <c r="AB220" s="1"/>
  <c r="AC220" s="1"/>
  <c r="AD220" s="1"/>
  <c r="AE220" s="1"/>
  <c r="AF220" s="1"/>
  <c r="AG220" s="1"/>
  <c r="AH220" s="1"/>
  <c r="AI220" s="1"/>
  <c r="AJ220" s="1"/>
  <c r="AK220" s="1"/>
  <c r="AL220" s="1"/>
  <c r="H221"/>
  <c r="I221" s="1"/>
  <c r="J221" s="1"/>
  <c r="K221" s="1"/>
  <c r="L221" s="1"/>
  <c r="M221" s="1"/>
  <c r="N221" s="1"/>
  <c r="O221" s="1"/>
  <c r="P221" s="1"/>
  <c r="Q221" s="1"/>
  <c r="R221" s="1"/>
  <c r="S221" s="1"/>
  <c r="T221" s="1"/>
  <c r="U221" s="1"/>
  <c r="V221" s="1"/>
  <c r="W221" s="1"/>
  <c r="X221" s="1"/>
  <c r="Y221" s="1"/>
  <c r="Z221" s="1"/>
  <c r="AA221" s="1"/>
  <c r="AB221" s="1"/>
  <c r="AC221" s="1"/>
  <c r="AD221" s="1"/>
  <c r="AE221" s="1"/>
  <c r="AF221" s="1"/>
  <c r="AG221" s="1"/>
  <c r="AH221" s="1"/>
  <c r="AI221" s="1"/>
  <c r="AJ221" s="1"/>
  <c r="AK221" s="1"/>
  <c r="AL221" s="1"/>
  <c r="H222"/>
  <c r="I222" s="1"/>
  <c r="J222" s="1"/>
  <c r="K222" s="1"/>
  <c r="L222" s="1"/>
  <c r="M222" s="1"/>
  <c r="N222" s="1"/>
  <c r="O222" s="1"/>
  <c r="P222" s="1"/>
  <c r="Q222" s="1"/>
  <c r="R222" s="1"/>
  <c r="S222" s="1"/>
  <c r="T222" s="1"/>
  <c r="U222" s="1"/>
  <c r="V222" s="1"/>
  <c r="W222" s="1"/>
  <c r="X222" s="1"/>
  <c r="Y222" s="1"/>
  <c r="Z222" s="1"/>
  <c r="AA222" s="1"/>
  <c r="AB222" s="1"/>
  <c r="AC222" s="1"/>
  <c r="AD222" s="1"/>
  <c r="AE222" s="1"/>
  <c r="AF222" s="1"/>
  <c r="AG222" s="1"/>
  <c r="AH222" s="1"/>
  <c r="AI222" s="1"/>
  <c r="AJ222" s="1"/>
  <c r="AK222" s="1"/>
  <c r="AL222" s="1"/>
  <c r="H223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AC223" s="1"/>
  <c r="AD223" s="1"/>
  <c r="AE223" s="1"/>
  <c r="AF223" s="1"/>
  <c r="AG223" s="1"/>
  <c r="AH223" s="1"/>
  <c r="AI223" s="1"/>
  <c r="AJ223" s="1"/>
  <c r="AK223" s="1"/>
  <c r="AL223" s="1"/>
  <c r="H228"/>
  <c r="I228" s="1"/>
  <c r="J228" s="1"/>
  <c r="K228" s="1"/>
  <c r="L228" s="1"/>
  <c r="M228" s="1"/>
  <c r="N228" s="1"/>
  <c r="O228" s="1"/>
  <c r="P228" s="1"/>
  <c r="Q228" s="1"/>
  <c r="R228" s="1"/>
  <c r="S228" s="1"/>
  <c r="T228" s="1"/>
  <c r="U228" s="1"/>
  <c r="V228" s="1"/>
  <c r="W228" s="1"/>
  <c r="H232"/>
  <c r="I232" s="1"/>
  <c r="J232" s="1"/>
  <c r="K232" s="1"/>
  <c r="L232" s="1"/>
  <c r="M232" s="1"/>
  <c r="N232" s="1"/>
  <c r="O232" s="1"/>
  <c r="P232" s="1"/>
  <c r="Q232" s="1"/>
  <c r="R232" s="1"/>
  <c r="S232" s="1"/>
  <c r="T232" s="1"/>
  <c r="H233"/>
  <c r="I233" s="1"/>
  <c r="J233" s="1"/>
  <c r="K233" s="1"/>
  <c r="L233" s="1"/>
  <c r="M233" s="1"/>
  <c r="N233" s="1"/>
  <c r="O233" s="1"/>
  <c r="P233" s="1"/>
  <c r="Q233" s="1"/>
  <c r="R233" s="1"/>
  <c r="S233" s="1"/>
  <c r="T233" s="1"/>
  <c r="H234"/>
  <c r="I234" s="1"/>
  <c r="J234" s="1"/>
  <c r="K234" s="1"/>
  <c r="L234" s="1"/>
  <c r="M234" s="1"/>
  <c r="N234" s="1"/>
  <c r="O234" s="1"/>
  <c r="P234" s="1"/>
  <c r="Q234" s="1"/>
  <c r="R234" s="1"/>
  <c r="S234" s="1"/>
  <c r="T234" s="1"/>
  <c r="H235"/>
  <c r="I235" s="1"/>
  <c r="J235" s="1"/>
  <c r="K235" s="1"/>
  <c r="L235" s="1"/>
  <c r="M235" s="1"/>
  <c r="N235" s="1"/>
  <c r="O235" s="1"/>
  <c r="P235" s="1"/>
  <c r="Q235" s="1"/>
  <c r="R235" s="1"/>
  <c r="S235" s="1"/>
  <c r="T235" s="1"/>
  <c r="U235" s="1"/>
  <c r="V235" s="1"/>
  <c r="W235" s="1"/>
  <c r="X235" s="1"/>
  <c r="Y235" s="1"/>
  <c r="Z235" s="1"/>
  <c r="AA235" s="1"/>
  <c r="AB235" s="1"/>
  <c r="H236"/>
  <c r="I236" s="1"/>
  <c r="J236" s="1"/>
  <c r="K236" s="1"/>
  <c r="L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AA236" s="1"/>
  <c r="AB236" s="1"/>
  <c r="H237"/>
  <c r="I237" s="1"/>
  <c r="J237" s="1"/>
  <c r="K237" s="1"/>
  <c r="L237" s="1"/>
  <c r="M237" s="1"/>
  <c r="N237" s="1"/>
  <c r="O237" s="1"/>
  <c r="P237" s="1"/>
  <c r="Q237" s="1"/>
  <c r="R237" s="1"/>
  <c r="S237" s="1"/>
  <c r="T237" s="1"/>
  <c r="U237" s="1"/>
  <c r="V237" s="1"/>
  <c r="W237" s="1"/>
  <c r="X237" s="1"/>
  <c r="Y237" s="1"/>
  <c r="Z237" s="1"/>
  <c r="AA237" s="1"/>
  <c r="AB237" s="1"/>
  <c r="H242"/>
  <c r="I242" s="1"/>
  <c r="J242" s="1"/>
  <c r="K242" s="1"/>
  <c r="L242" s="1"/>
  <c r="M242" s="1"/>
  <c r="N242" s="1"/>
  <c r="O242" s="1"/>
  <c r="P242" s="1"/>
  <c r="Q242" s="1"/>
  <c r="R242" s="1"/>
  <c r="H246"/>
  <c r="I246" s="1"/>
  <c r="J246" s="1"/>
  <c r="K246" s="1"/>
  <c r="L246" s="1"/>
  <c r="M246" s="1"/>
  <c r="N246" s="1"/>
  <c r="O246" s="1"/>
  <c r="P246" s="1"/>
  <c r="Q246" s="1"/>
  <c r="R246" s="1"/>
  <c r="H247"/>
  <c r="I247" s="1"/>
  <c r="H248"/>
  <c r="J248" s="1"/>
  <c r="K248" s="1"/>
  <c r="L248" s="1"/>
  <c r="M248" s="1"/>
  <c r="N248" s="1"/>
  <c r="O248" s="1"/>
  <c r="P248" s="1"/>
  <c r="Q248" s="1"/>
  <c r="R248" s="1"/>
  <c r="H249"/>
  <c r="I249" s="1"/>
  <c r="J249" s="1"/>
  <c r="K249" s="1"/>
  <c r="L249" s="1"/>
  <c r="M249" s="1"/>
  <c r="N249" s="1"/>
  <c r="O249" s="1"/>
  <c r="P249" s="1"/>
  <c r="Q249" s="1"/>
  <c r="R249" s="1"/>
  <c r="S249" s="1"/>
  <c r="T249" s="1"/>
  <c r="U249" s="1"/>
  <c r="V249" s="1"/>
  <c r="W249" s="1"/>
  <c r="X249" s="1"/>
  <c r="Y249" s="1"/>
  <c r="Z249" s="1"/>
  <c r="AA249" s="1"/>
  <c r="AB249" s="1"/>
  <c r="H250"/>
  <c r="I250" s="1"/>
  <c r="J250" s="1"/>
  <c r="K250" s="1"/>
  <c r="L250" s="1"/>
  <c r="M250" s="1"/>
  <c r="N250" s="1"/>
  <c r="O250" s="1"/>
  <c r="P250" s="1"/>
  <c r="Q250" s="1"/>
  <c r="R250" s="1"/>
  <c r="S250" s="1"/>
  <c r="T250" s="1"/>
  <c r="U250" s="1"/>
  <c r="V250" s="1"/>
  <c r="W250" s="1"/>
  <c r="X250" s="1"/>
  <c r="Y250" s="1"/>
  <c r="Z250" s="1"/>
  <c r="AA250" s="1"/>
  <c r="AB250" s="1"/>
  <c r="H251"/>
  <c r="I251" s="1"/>
  <c r="J251" s="1"/>
  <c r="K251" s="1"/>
  <c r="L251" s="1"/>
  <c r="M251" s="1"/>
  <c r="N251" s="1"/>
  <c r="O251" s="1"/>
  <c r="P251" s="1"/>
  <c r="Q251" s="1"/>
  <c r="R251" s="1"/>
  <c r="S251" s="1"/>
  <c r="T251" s="1"/>
  <c r="U251" s="1"/>
  <c r="V251" s="1"/>
  <c r="W251" s="1"/>
  <c r="X251" s="1"/>
  <c r="Y251" s="1"/>
  <c r="Z251" s="1"/>
  <c r="AA251" s="1"/>
  <c r="AB251" s="1"/>
  <c r="H256"/>
  <c r="I256" s="1"/>
  <c r="J256" s="1"/>
  <c r="K256" s="1"/>
  <c r="L256" s="1"/>
  <c r="M256" s="1"/>
  <c r="H257"/>
  <c r="I257" s="1"/>
  <c r="J257" s="1"/>
  <c r="K257" s="1"/>
  <c r="L257" s="1"/>
  <c r="M257" s="1"/>
  <c r="N257" s="1"/>
  <c r="O257" s="1"/>
  <c r="P257" s="1"/>
  <c r="H259"/>
  <c r="I259" s="1"/>
  <c r="J259" s="1"/>
  <c r="K259" s="1"/>
  <c r="L259" s="1"/>
  <c r="M259" s="1"/>
  <c r="N259" s="1"/>
  <c r="O259" s="1"/>
  <c r="P259" s="1"/>
  <c r="H260"/>
  <c r="I260" s="1"/>
  <c r="J260" s="1"/>
  <c r="K260" s="1"/>
  <c r="L260" s="1"/>
  <c r="M260" s="1"/>
  <c r="N260" s="1"/>
  <c r="O260" s="1"/>
  <c r="P260" s="1"/>
  <c r="H261"/>
  <c r="I261" s="1"/>
  <c r="J261" s="1"/>
  <c r="K261" s="1"/>
  <c r="L261" s="1"/>
  <c r="M261" s="1"/>
  <c r="N261" s="1"/>
  <c r="O261" s="1"/>
  <c r="P261" s="1"/>
  <c r="Q261" s="1"/>
  <c r="R261" s="1"/>
  <c r="S261" s="1"/>
  <c r="T261" s="1"/>
  <c r="U261" s="1"/>
  <c r="V261" s="1"/>
  <c r="W261" s="1"/>
  <c r="X261" s="1"/>
  <c r="Y261" s="1"/>
  <c r="Z261" s="1"/>
  <c r="AA261" s="1"/>
  <c r="AB261" s="1"/>
  <c r="H262"/>
  <c r="I262" s="1"/>
  <c r="J262" s="1"/>
  <c r="K262" s="1"/>
  <c r="L262" s="1"/>
  <c r="M262" s="1"/>
  <c r="N262" s="1"/>
  <c r="O262" s="1"/>
  <c r="P262" s="1"/>
  <c r="Q262" s="1"/>
  <c r="R262" s="1"/>
  <c r="S262" s="1"/>
  <c r="T262" s="1"/>
  <c r="U262" s="1"/>
  <c r="V262" s="1"/>
  <c r="W262" s="1"/>
  <c r="X262" s="1"/>
  <c r="Y262" s="1"/>
  <c r="Z262" s="1"/>
  <c r="AA262" s="1"/>
  <c r="AB262" s="1"/>
  <c r="H263"/>
  <c r="I263" s="1"/>
  <c r="J263" s="1"/>
  <c r="K263" s="1"/>
  <c r="L263" s="1"/>
  <c r="M263" s="1"/>
  <c r="N263" s="1"/>
  <c r="O263" s="1"/>
  <c r="P263" s="1"/>
  <c r="Q263" s="1"/>
  <c r="R263" s="1"/>
  <c r="S263" s="1"/>
  <c r="T263" s="1"/>
  <c r="U263" s="1"/>
  <c r="V263" s="1"/>
  <c r="W263" s="1"/>
  <c r="X263" s="1"/>
  <c r="Y263" s="1"/>
  <c r="Z263" s="1"/>
  <c r="AA263" s="1"/>
  <c r="AB263" s="1"/>
  <c r="H264"/>
  <c r="I264" s="1"/>
  <c r="J264" s="1"/>
  <c r="K264" s="1"/>
  <c r="L264" s="1"/>
  <c r="M264" s="1"/>
  <c r="N264" s="1"/>
  <c r="O264" s="1"/>
  <c r="P264" s="1"/>
  <c r="Q264" s="1"/>
  <c r="R264" s="1"/>
  <c r="S264" s="1"/>
  <c r="T264" s="1"/>
  <c r="U264" s="1"/>
  <c r="V264" s="1"/>
  <c r="W264" s="1"/>
  <c r="X264" s="1"/>
  <c r="Y264" s="1"/>
  <c r="Z264" s="1"/>
  <c r="AA264" s="1"/>
  <c r="AB264" s="1"/>
  <c r="H265"/>
  <c r="I265" s="1"/>
  <c r="J265" s="1"/>
  <c r="K265" s="1"/>
  <c r="L265" s="1"/>
  <c r="M265" s="1"/>
  <c r="N265" s="1"/>
  <c r="O265" s="1"/>
  <c r="P265" s="1"/>
  <c r="Q265" s="1"/>
  <c r="R265" s="1"/>
  <c r="S265" s="1"/>
  <c r="T265" s="1"/>
  <c r="U265" s="1"/>
  <c r="V265" s="1"/>
  <c r="W265" s="1"/>
  <c r="X265" s="1"/>
  <c r="Y265" s="1"/>
  <c r="Z265" s="1"/>
  <c r="AA265" s="1"/>
  <c r="AB265" s="1"/>
  <c r="H270"/>
  <c r="I270" s="1"/>
  <c r="J270" s="1"/>
  <c r="K270" s="1"/>
  <c r="H271"/>
  <c r="I271" s="1"/>
  <c r="J271" s="1"/>
  <c r="K271" s="1"/>
  <c r="L271" s="1"/>
  <c r="M271" s="1"/>
  <c r="N271" s="1"/>
  <c r="O271" s="1"/>
  <c r="P271" s="1"/>
  <c r="H273"/>
  <c r="I273" s="1"/>
  <c r="J273" s="1"/>
  <c r="K273" s="1"/>
  <c r="L273" s="1"/>
  <c r="M273" s="1"/>
  <c r="N273" s="1"/>
  <c r="O273" s="1"/>
  <c r="P273" s="1"/>
  <c r="H274"/>
  <c r="I274" s="1"/>
  <c r="J274" s="1"/>
  <c r="K274" s="1"/>
  <c r="L274" s="1"/>
  <c r="M274" s="1"/>
  <c r="N274" s="1"/>
  <c r="O274" s="1"/>
  <c r="P274" s="1"/>
  <c r="H275"/>
  <c r="I275" s="1"/>
  <c r="J275" s="1"/>
  <c r="K275" s="1"/>
  <c r="L275" s="1"/>
  <c r="M275" s="1"/>
  <c r="N275" s="1"/>
  <c r="O275" s="1"/>
  <c r="P275" s="1"/>
  <c r="Q275" s="1"/>
  <c r="R275" s="1"/>
  <c r="S275" s="1"/>
  <c r="T275" s="1"/>
  <c r="U275" s="1"/>
  <c r="V275" s="1"/>
  <c r="H276"/>
  <c r="I276" s="1"/>
  <c r="J276" s="1"/>
  <c r="K276" s="1"/>
  <c r="L276" s="1"/>
  <c r="M276" s="1"/>
  <c r="N276" s="1"/>
  <c r="O276" s="1"/>
  <c r="P276" s="1"/>
  <c r="Q276" s="1"/>
  <c r="R276" s="1"/>
  <c r="S276" s="1"/>
  <c r="T276" s="1"/>
  <c r="U276" s="1"/>
  <c r="V276" s="1"/>
  <c r="H277"/>
  <c r="I277" s="1"/>
  <c r="J277" s="1"/>
  <c r="K277" s="1"/>
  <c r="L277" s="1"/>
  <c r="M277" s="1"/>
  <c r="N277" s="1"/>
  <c r="O277" s="1"/>
  <c r="P277" s="1"/>
  <c r="Q277" s="1"/>
  <c r="R277" s="1"/>
  <c r="S277" s="1"/>
  <c r="T277" s="1"/>
  <c r="U277" s="1"/>
  <c r="V277" s="1"/>
  <c r="H278"/>
  <c r="I278" s="1"/>
  <c r="J278" s="1"/>
  <c r="K278" s="1"/>
  <c r="L278" s="1"/>
  <c r="M278" s="1"/>
  <c r="N278" s="1"/>
  <c r="O278" s="1"/>
  <c r="P278" s="1"/>
  <c r="Q278" s="1"/>
  <c r="R278" s="1"/>
  <c r="S278" s="1"/>
  <c r="T278" s="1"/>
  <c r="U278" s="1"/>
  <c r="V278" s="1"/>
  <c r="H279"/>
  <c r="I279" s="1"/>
  <c r="J279" s="1"/>
  <c r="K279" s="1"/>
  <c r="L279" s="1"/>
  <c r="M279" s="1"/>
  <c r="N279" s="1"/>
  <c r="O279" s="1"/>
  <c r="P279" s="1"/>
  <c r="Q279" s="1"/>
  <c r="R279" s="1"/>
  <c r="S279" s="1"/>
  <c r="T279" s="1"/>
  <c r="U279" s="1"/>
  <c r="V279" s="1"/>
  <c r="H285"/>
  <c r="I285" s="1"/>
  <c r="J285" s="1"/>
  <c r="K285" s="1"/>
  <c r="L285" s="1"/>
  <c r="M285" s="1"/>
  <c r="N285" s="1"/>
  <c r="O285" s="1"/>
  <c r="P285" s="1"/>
  <c r="H286"/>
  <c r="I286" s="1"/>
  <c r="J286" s="1"/>
  <c r="K286" s="1"/>
  <c r="L286" s="1"/>
  <c r="M286" s="1"/>
  <c r="N286" s="1"/>
  <c r="O286" s="1"/>
  <c r="P286" s="1"/>
  <c r="H287"/>
  <c r="I287" s="1"/>
  <c r="J287" s="1"/>
  <c r="K287" s="1"/>
  <c r="L287" s="1"/>
  <c r="M287" s="1"/>
  <c r="N287" s="1"/>
  <c r="O287" s="1"/>
  <c r="P287" s="1"/>
  <c r="H288"/>
  <c r="I288" s="1"/>
  <c r="J288" s="1"/>
  <c r="K288" s="1"/>
  <c r="L288" s="1"/>
  <c r="M288" s="1"/>
  <c r="N288" s="1"/>
  <c r="O288" s="1"/>
  <c r="P288" s="1"/>
  <c r="H289"/>
  <c r="I289" s="1"/>
  <c r="J289" s="1"/>
  <c r="K289" s="1"/>
  <c r="L289" s="1"/>
  <c r="M289" s="1"/>
  <c r="N289" s="1"/>
  <c r="O289" s="1"/>
  <c r="P289" s="1"/>
  <c r="Q289" s="1"/>
  <c r="R289" s="1"/>
  <c r="S289" s="1"/>
  <c r="T289" s="1"/>
  <c r="U289" s="1"/>
  <c r="V289" s="1"/>
  <c r="H290"/>
  <c r="I290" s="1"/>
  <c r="J290" s="1"/>
  <c r="K290" s="1"/>
  <c r="L290" s="1"/>
  <c r="M290" s="1"/>
  <c r="N290" s="1"/>
  <c r="O290" s="1"/>
  <c r="P290" s="1"/>
  <c r="Q290" s="1"/>
  <c r="R290" s="1"/>
  <c r="S290" s="1"/>
  <c r="T290" s="1"/>
  <c r="U290" s="1"/>
  <c r="V290" s="1"/>
  <c r="H291"/>
  <c r="I291" s="1"/>
  <c r="J291" s="1"/>
  <c r="K291" s="1"/>
  <c r="L291" s="1"/>
  <c r="M291" s="1"/>
  <c r="N291" s="1"/>
  <c r="O291" s="1"/>
  <c r="P291" s="1"/>
  <c r="Q291" s="1"/>
  <c r="R291" s="1"/>
  <c r="S291" s="1"/>
  <c r="T291" s="1"/>
  <c r="U291" s="1"/>
  <c r="V291" s="1"/>
  <c r="H292"/>
  <c r="I292" s="1"/>
  <c r="J292" s="1"/>
  <c r="K292" s="1"/>
  <c r="L292" s="1"/>
  <c r="M292" s="1"/>
  <c r="N292" s="1"/>
  <c r="O292" s="1"/>
  <c r="P292" s="1"/>
  <c r="Q292" s="1"/>
  <c r="R292" s="1"/>
  <c r="S292" s="1"/>
  <c r="T292" s="1"/>
  <c r="U292" s="1"/>
  <c r="V292" s="1"/>
  <c r="H299"/>
  <c r="I299" s="1"/>
  <c r="J299" s="1"/>
  <c r="K299" s="1"/>
  <c r="L299" s="1"/>
  <c r="M299" s="1"/>
  <c r="N299" s="1"/>
  <c r="O299" s="1"/>
  <c r="P299" s="1"/>
  <c r="H300"/>
  <c r="I300" s="1"/>
  <c r="J300" s="1"/>
  <c r="K300" s="1"/>
  <c r="L300" s="1"/>
  <c r="M300" s="1"/>
  <c r="N300" s="1"/>
  <c r="O300" s="1"/>
  <c r="P300" s="1"/>
  <c r="H301"/>
  <c r="I301" s="1"/>
  <c r="J301" s="1"/>
  <c r="K301" s="1"/>
  <c r="L301" s="1"/>
  <c r="M301" s="1"/>
  <c r="N301" s="1"/>
  <c r="O301" s="1"/>
  <c r="P301" s="1"/>
  <c r="H302"/>
  <c r="I302" s="1"/>
  <c r="J302" s="1"/>
  <c r="K302" s="1"/>
  <c r="L302" s="1"/>
  <c r="M302" s="1"/>
  <c r="N302" s="1"/>
  <c r="O302" s="1"/>
  <c r="P302" s="1"/>
  <c r="H303"/>
  <c r="I303" s="1"/>
  <c r="J303" s="1"/>
  <c r="K303" s="1"/>
  <c r="L303" s="1"/>
  <c r="M303" s="1"/>
  <c r="N303" s="1"/>
  <c r="O303" s="1"/>
  <c r="P303" s="1"/>
  <c r="Q303" s="1"/>
  <c r="R303" s="1"/>
  <c r="S303" s="1"/>
  <c r="T303" s="1"/>
  <c r="U303" s="1"/>
  <c r="V303" s="1"/>
  <c r="H304"/>
  <c r="I304" s="1"/>
  <c r="J304" s="1"/>
  <c r="K304" s="1"/>
  <c r="L304" s="1"/>
  <c r="M304" s="1"/>
  <c r="N304" s="1"/>
  <c r="O304" s="1"/>
  <c r="P304" s="1"/>
  <c r="Q304" s="1"/>
  <c r="R304" s="1"/>
  <c r="S304" s="1"/>
  <c r="T304" s="1"/>
  <c r="U304" s="1"/>
  <c r="V304" s="1"/>
  <c r="H305"/>
  <c r="I305" s="1"/>
  <c r="J305" s="1"/>
  <c r="K305" s="1"/>
  <c r="L305" s="1"/>
  <c r="M305" s="1"/>
  <c r="N305" s="1"/>
  <c r="O305" s="1"/>
  <c r="P305" s="1"/>
  <c r="Q305" s="1"/>
  <c r="R305" s="1"/>
  <c r="S305" s="1"/>
  <c r="T305" s="1"/>
  <c r="U305" s="1"/>
  <c r="V305" s="1"/>
  <c r="H306"/>
  <c r="I306" s="1"/>
  <c r="J306" s="1"/>
  <c r="K306" s="1"/>
  <c r="L306" s="1"/>
  <c r="M306" s="1"/>
  <c r="N306" s="1"/>
  <c r="O306" s="1"/>
  <c r="P306" s="1"/>
  <c r="Q306" s="1"/>
  <c r="R306" s="1"/>
  <c r="S306" s="1"/>
  <c r="T306" s="1"/>
  <c r="U306" s="1"/>
  <c r="V306" s="1"/>
  <c r="H307"/>
  <c r="I307" s="1"/>
  <c r="J307" s="1"/>
  <c r="K307" s="1"/>
  <c r="L307" s="1"/>
  <c r="M307" s="1"/>
  <c r="N307" s="1"/>
  <c r="O307" s="1"/>
  <c r="P307" s="1"/>
  <c r="Q307" s="1"/>
  <c r="R307" s="1"/>
  <c r="S307" s="1"/>
  <c r="T307" s="1"/>
  <c r="U307" s="1"/>
  <c r="V307" s="1"/>
  <c r="H284"/>
  <c r="H298"/>
  <c r="R102" l="1"/>
  <c r="S102" s="1"/>
  <c r="T102" s="1"/>
  <c r="U102" s="1"/>
  <c r="V102" s="1"/>
  <c r="W102" s="1"/>
  <c r="X102" s="1"/>
  <c r="W103"/>
  <c r="X103" s="1"/>
  <c r="Y103" s="1"/>
  <c r="Z103" s="1"/>
  <c r="AA103" s="1"/>
  <c r="AB103" s="1"/>
  <c r="AC103" s="1"/>
  <c r="AD2" i="2"/>
  <c r="AE2" s="1"/>
  <c r="AF2" s="1"/>
  <c r="AG2" s="1"/>
  <c r="AH2" s="1"/>
  <c r="AI2" s="1"/>
  <c r="AJ2" s="1"/>
  <c r="AK2" s="1"/>
</calcChain>
</file>

<file path=xl/sharedStrings.xml><?xml version="1.0" encoding="utf-8"?>
<sst xmlns="http://schemas.openxmlformats.org/spreadsheetml/2006/main" count="854" uniqueCount="139">
  <si>
    <t>116/03-140</t>
  </si>
  <si>
    <t>640 (B)</t>
  </si>
  <si>
    <t>640 (A)</t>
  </si>
  <si>
    <t>152/04-160</t>
  </si>
  <si>
    <t>700 (B)</t>
  </si>
  <si>
    <t>700 (A)</t>
  </si>
  <si>
    <t>150/05-180</t>
  </si>
  <si>
    <t>760 (B)</t>
  </si>
  <si>
    <t>760 (A)</t>
  </si>
  <si>
    <t>170/5-200</t>
  </si>
  <si>
    <t>820 (B)</t>
  </si>
  <si>
    <t>820 (A)</t>
  </si>
  <si>
    <t>180/8-220/10-280</t>
  </si>
  <si>
    <t>880 (B)</t>
  </si>
  <si>
    <t>880 (A)</t>
  </si>
  <si>
    <t>205/10-255/10-315</t>
  </si>
  <si>
    <t>940 (B)</t>
  </si>
  <si>
    <t>940 (A)</t>
  </si>
  <si>
    <t>230/10-280/15-370</t>
  </si>
  <si>
    <t>1020(A)</t>
  </si>
  <si>
    <t>1020 (B)</t>
  </si>
  <si>
    <t>260/15-335/15-425</t>
  </si>
  <si>
    <t>1110 (B)</t>
  </si>
  <si>
    <t>1110 (A)</t>
  </si>
  <si>
    <t>1200 (B)</t>
  </si>
  <si>
    <t>1200 (A)</t>
  </si>
  <si>
    <t>340/20-440/20-540</t>
  </si>
  <si>
    <t>1300 (B)</t>
  </si>
  <si>
    <t>1300 (A)</t>
  </si>
  <si>
    <t>375/20-475/25-600</t>
  </si>
  <si>
    <t>1400 (B)</t>
  </si>
  <si>
    <t>1400 (A)</t>
  </si>
  <si>
    <t>400/25-525/25-650</t>
  </si>
  <si>
    <t>1550 (B)</t>
  </si>
  <si>
    <t>1550 (A)</t>
  </si>
  <si>
    <t>450/25-575/25-700</t>
  </si>
  <si>
    <t>1700 (B)</t>
  </si>
  <si>
    <t>1700 (A)</t>
  </si>
  <si>
    <t>475/25-600/30-750</t>
  </si>
  <si>
    <t>1850 (B)</t>
  </si>
  <si>
    <t>1850 (A)</t>
  </si>
  <si>
    <t>500/30-650/35-25</t>
  </si>
  <si>
    <t>2000 (B)</t>
  </si>
  <si>
    <t>2000 (A)</t>
  </si>
  <si>
    <t>6000 (B)</t>
  </si>
  <si>
    <t>6000 (A)</t>
  </si>
  <si>
    <t>6500 (B)</t>
  </si>
  <si>
    <t>6500 (A)</t>
  </si>
  <si>
    <t>2250 (B)</t>
  </si>
  <si>
    <t>2250 (A)</t>
  </si>
  <si>
    <t>5240 (B)</t>
  </si>
  <si>
    <t>5240 (A)</t>
  </si>
  <si>
    <t>4480 (B)</t>
  </si>
  <si>
    <t>4480 (A)</t>
  </si>
  <si>
    <t>1000/50-1250</t>
  </si>
  <si>
    <t>3040 (B)</t>
  </si>
  <si>
    <t>3040 (A)</t>
  </si>
  <si>
    <t>1650/100-2650</t>
  </si>
  <si>
    <t>3600 (B)</t>
  </si>
  <si>
    <t>3600 (A)</t>
  </si>
  <si>
    <t>BPS</t>
  </si>
  <si>
    <t>W.E.F.</t>
  </si>
  <si>
    <t>MIN.</t>
  </si>
  <si>
    <t>INC.</t>
  </si>
  <si>
    <t>MAX.</t>
  </si>
  <si>
    <t>300/16-380/20-480</t>
  </si>
  <si>
    <t>750/50-1000</t>
  </si>
  <si>
    <t>-</t>
  </si>
  <si>
    <t>280/6-340/07-375</t>
  </si>
  <si>
    <t>302/7-365/8-405</t>
  </si>
  <si>
    <t>326/8-390/09-435</t>
  </si>
  <si>
    <t>352/9-415/12-475</t>
  </si>
  <si>
    <t>350/12-470/14-540</t>
  </si>
  <si>
    <t>399/14-525/16-605</t>
  </si>
  <si>
    <t>447/16-575/18-665</t>
  </si>
  <si>
    <t>514/18-640/22-750</t>
  </si>
  <si>
    <t>590/22-700/24-820</t>
  </si>
  <si>
    <t>520/24-760/28-900</t>
  </si>
  <si>
    <t>550/28-830/30-980</t>
  </si>
  <si>
    <t>600/30-900/32-1060</t>
  </si>
  <si>
    <t>790/32-950/35-1125</t>
  </si>
  <si>
    <t>730/35-1010/40-1210</t>
  </si>
  <si>
    <t>900/40-1100/50-1350</t>
  </si>
  <si>
    <t>825/50-1325/60-1625</t>
  </si>
  <si>
    <t>1150/60-1750/100-2250</t>
  </si>
  <si>
    <t>1st</t>
  </si>
  <si>
    <t>Initial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</si>
  <si>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</si>
  <si>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</si>
  <si>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</si>
  <si>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</si>
  <si>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</si>
  <si>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</si>
  <si>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</si>
  <si>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</si>
  <si>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</si>
  <si>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</si>
  <si>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</si>
  <si>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</si>
  <si>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</si>
  <si>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</si>
  <si>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</si>
  <si>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</si>
  <si>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</si>
  <si>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</si>
  <si>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</si>
  <si>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21th</t>
  </si>
  <si>
    <t>22th</t>
  </si>
  <si>
    <t>23th</t>
  </si>
  <si>
    <t>24th</t>
  </si>
  <si>
    <t>25th</t>
  </si>
  <si>
    <t>26th</t>
  </si>
  <si>
    <t>27th</t>
  </si>
  <si>
    <t>28th</t>
  </si>
  <si>
    <t>29th</t>
  </si>
  <si>
    <t>30th</t>
  </si>
  <si>
    <t>No.Fin Div OM No.3(2)NG.Imp/72 Dated 29.01.1973</t>
  </si>
  <si>
    <t>Revised pay Scale</t>
  </si>
  <si>
    <t>No.Fin Div OM No.F.1(36)G.Imp1/73 Dated 18.08.1973</t>
  </si>
  <si>
    <t>No.F1 (1)imp.1/77 Dated 28.04.1977</t>
  </si>
  <si>
    <t>No.F.2 (18)R.3/81Dated 27.06.1981</t>
  </si>
  <si>
    <t>No.Fin Div OM No.F.1(1)/Imp/83 Dated 18.08.1983</t>
  </si>
  <si>
    <t>Amended Vide Fin Div OM No.F.1(78)R.3/83 Dated 13.02.1985</t>
  </si>
  <si>
    <t>No.Fin Div OM No.F.1/7/Imp-11/87 Dated 01.07.1987</t>
  </si>
  <si>
    <t>No.Fin Div OM No.F.1(12)Imp-11/91 Dated 29.06.1991  (BPS-1-15)</t>
  </si>
  <si>
    <t>Fin Div OM No.F.1(12)-Imp/91 Dated 18.10.1992</t>
  </si>
  <si>
    <t>No.Fin Div OM No.F.1(12)Imp-11/91 Dated 19.08.1991 ( BPS-16-22) for one premature increment</t>
  </si>
  <si>
    <t>Fin Div OM No.F.1(2)-Imp/94(i) Dated 15.06.1994</t>
  </si>
  <si>
    <t>Fin Div OM No.F.1(5)Imp/2001 Dated 04.09.2001</t>
  </si>
  <si>
    <t>Fin Div OM No.F.1(1)Imp/2005 Dated 01.07.2005</t>
  </si>
  <si>
    <t>Fin Div OM No.F.6(4)R-I/2006 Dated 29.06.2007      (upgradation of Auditors Post B-11 to 14)</t>
  </si>
  <si>
    <t>Fin Div OM No.F.1(1)Imp/2007 Dated 13.07.2007</t>
  </si>
  <si>
    <t>Fin Div OM No.F.1(1)Imp/2008 Dated 30.06.2008</t>
  </si>
  <si>
    <t>Fin Div OM No.F.1(1)Imp/2010-622 Dated 05.07.2010</t>
  </si>
  <si>
    <t>Fin Div OM No.F.1(5)Imp/2011-419 Dated 04.07.2011    (revised Pay Scale &amp; merged all Special All upto 2009 )</t>
  </si>
  <si>
    <t>Fin Div OM No.F.3(1)-R.5/2010- Dated 15.12.2011    (revised rate of conveyance allowance for BPS 1-4 w.e.f. 15.12.2001)</t>
  </si>
  <si>
    <t>Fin Div OM No.F.3(1)Imp/2015- Dated 07.07.2015    (Revised Basic Pay Scales &amp; Allowance w.e.f. 01.07.2015)</t>
  </si>
  <si>
    <t>Fin Div OM No.F.1(2)Imp/2016-333 Dated 01.07.2015    (Revised Basic Pay Scales &amp; Allowance w.e.f. 01.07.2016)</t>
  </si>
  <si>
    <t>STATEMENT SHOWING FIXATION OF DIFFERENT STAGES IN VARIOUS PAY SCALES FROM 1972 to 2016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</si>
</sst>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quotePrefix="1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/>
    <xf numFmtId="0" fontId="4" fillId="0" borderId="16" xfId="0" quotePrefix="1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2" fillId="0" borderId="22" xfId="0" applyFont="1" applyBorder="1"/>
    <xf numFmtId="0" fontId="3" fillId="0" borderId="0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3" fillId="0" borderId="25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22" xfId="0" quotePrefix="1" applyFont="1" applyBorder="1"/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2" xfId="0" applyFont="1" applyBorder="1"/>
    <xf numFmtId="0" fontId="4" fillId="0" borderId="33" xfId="0" quotePrefix="1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/>
    <xf numFmtId="0" fontId="4" fillId="0" borderId="37" xfId="0" quotePrefix="1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9" fontId="6" fillId="0" borderId="39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quotePrefix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45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quotePrefix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/>
    <xf numFmtId="0" fontId="4" fillId="0" borderId="42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2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33" xfId="0" applyFont="1" applyBorder="1"/>
    <xf numFmtId="0" fontId="4" fillId="0" borderId="7" xfId="0" applyFont="1" applyBorder="1"/>
    <xf numFmtId="2" fontId="4" fillId="0" borderId="61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3"/>
  <sheetViews>
    <sheetView tabSelected="1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R3" sqref="R3"/>
    </sheetView>
  </sheetViews>
  <sheetFormatPr defaultRowHeight="12.75"/>
  <cols>
    <col min="1" max="1" width="7.28515625" bestFit="1" customWidth="1"/>
    <col min="2" max="2" width="10.28515625" style="1" bestFit="1" customWidth="1"/>
    <col min="3" max="3" width="6.85546875" bestFit="1" customWidth="1"/>
    <col min="4" max="4" width="1.28515625" customWidth="1"/>
    <col min="5" max="5" width="5.7109375" style="1" bestFit="1" customWidth="1"/>
    <col min="6" max="6" width="1.5703125" style="2" customWidth="1"/>
    <col min="7" max="7" width="23.5703125" style="2" customWidth="1"/>
    <col min="8" max="8" width="6.85546875" style="1" bestFit="1" customWidth="1"/>
    <col min="9" max="9" width="7.7109375" style="1" bestFit="1" customWidth="1"/>
    <col min="10" max="10" width="6.85546875" style="1" bestFit="1" customWidth="1"/>
    <col min="11" max="11" width="6.7109375" style="1" bestFit="1" customWidth="1"/>
    <col min="12" max="12" width="6.85546875" style="1" bestFit="1" customWidth="1"/>
    <col min="13" max="19" width="7.5703125" style="1" bestFit="1" customWidth="1"/>
    <col min="20" max="22" width="8" style="1" bestFit="1" customWidth="1"/>
    <col min="23" max="23" width="6.85546875" style="1" customWidth="1"/>
    <col min="24" max="27" width="7.5703125" style="1" bestFit="1" customWidth="1"/>
    <col min="28" max="28" width="9" style="1" bestFit="1" customWidth="1"/>
    <col min="29" max="38" width="6.7109375" style="1" bestFit="1" customWidth="1"/>
    <col min="39" max="39" width="9.5703125" style="1" bestFit="1" customWidth="1"/>
  </cols>
  <sheetData>
    <row r="1" spans="1:39" ht="18">
      <c r="A1" s="130" t="s">
        <v>138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</row>
    <row r="2" spans="1:39" ht="6" customHeight="1" thickBot="1">
      <c r="A2" s="4"/>
      <c r="B2" s="3"/>
      <c r="C2" s="4"/>
      <c r="D2" s="4"/>
      <c r="E2" s="3"/>
      <c r="F2" s="14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29" customFormat="1" ht="18" customHeight="1" thickBot="1">
      <c r="A3" s="101" t="s">
        <v>60</v>
      </c>
      <c r="B3" s="25" t="s">
        <v>61</v>
      </c>
      <c r="C3" s="26" t="s">
        <v>62</v>
      </c>
      <c r="D3" s="27"/>
      <c r="E3" s="27" t="s">
        <v>63</v>
      </c>
      <c r="F3" s="27"/>
      <c r="G3" s="28" t="s">
        <v>64</v>
      </c>
      <c r="H3" s="25" t="s">
        <v>86</v>
      </c>
      <c r="I3" s="25" t="s">
        <v>85</v>
      </c>
      <c r="J3" s="25" t="s">
        <v>87</v>
      </c>
      <c r="K3" s="25" t="s">
        <v>88</v>
      </c>
      <c r="L3" s="25" t="s">
        <v>89</v>
      </c>
      <c r="M3" s="25" t="s">
        <v>90</v>
      </c>
      <c r="N3" s="25" t="s">
        <v>91</v>
      </c>
      <c r="O3" s="25" t="s">
        <v>92</v>
      </c>
      <c r="P3" s="25" t="s">
        <v>93</v>
      </c>
      <c r="Q3" s="25" t="s">
        <v>94</v>
      </c>
      <c r="R3" s="25" t="s">
        <v>95</v>
      </c>
      <c r="S3" s="25" t="s">
        <v>96</v>
      </c>
      <c r="T3" s="25" t="s">
        <v>97</v>
      </c>
      <c r="U3" s="25" t="s">
        <v>98</v>
      </c>
      <c r="V3" s="25" t="s">
        <v>99</v>
      </c>
      <c r="W3" s="25" t="s">
        <v>100</v>
      </c>
      <c r="X3" s="25" t="s">
        <v>101</v>
      </c>
      <c r="Y3" s="25" t="s">
        <v>102</v>
      </c>
      <c r="Z3" s="25" t="s">
        <v>103</v>
      </c>
      <c r="AA3" s="25" t="s">
        <v>104</v>
      </c>
      <c r="AB3" s="25" t="s">
        <v>105</v>
      </c>
      <c r="AC3" s="25" t="s">
        <v>106</v>
      </c>
      <c r="AD3" s="25" t="s">
        <v>107</v>
      </c>
      <c r="AE3" s="25" t="s">
        <v>108</v>
      </c>
      <c r="AF3" s="25" t="s">
        <v>109</v>
      </c>
      <c r="AG3" s="25" t="s">
        <v>110</v>
      </c>
      <c r="AH3" s="25" t="s">
        <v>111</v>
      </c>
      <c r="AI3" s="25" t="s">
        <v>112</v>
      </c>
      <c r="AJ3" s="25" t="s">
        <v>113</v>
      </c>
      <c r="AK3" s="25" t="s">
        <v>114</v>
      </c>
      <c r="AL3" s="25" t="s">
        <v>115</v>
      </c>
      <c r="AM3" s="50">
        <v>0.45</v>
      </c>
    </row>
    <row r="4" spans="1:39" s="4" customFormat="1" ht="16.899999999999999" customHeight="1" thickTop="1">
      <c r="A4" s="135">
        <v>1</v>
      </c>
      <c r="B4" s="97">
        <v>1972</v>
      </c>
      <c r="C4" s="7">
        <v>100</v>
      </c>
      <c r="D4" s="8" t="s">
        <v>67</v>
      </c>
      <c r="E4" s="9">
        <v>2</v>
      </c>
      <c r="F4" s="8" t="s">
        <v>67</v>
      </c>
      <c r="G4" s="10" t="s">
        <v>0</v>
      </c>
      <c r="H4" s="6">
        <f>C4</f>
        <v>100</v>
      </c>
      <c r="I4" s="6">
        <f t="shared" ref="I4:P4" si="0">SUM(H4+2)</f>
        <v>102</v>
      </c>
      <c r="J4" s="6">
        <f t="shared" si="0"/>
        <v>104</v>
      </c>
      <c r="K4" s="6">
        <f t="shared" si="0"/>
        <v>106</v>
      </c>
      <c r="L4" s="6">
        <f t="shared" si="0"/>
        <v>108</v>
      </c>
      <c r="M4" s="6">
        <f t="shared" si="0"/>
        <v>110</v>
      </c>
      <c r="N4" s="6">
        <f t="shared" si="0"/>
        <v>112</v>
      </c>
      <c r="O4" s="6">
        <f t="shared" si="0"/>
        <v>114</v>
      </c>
      <c r="P4" s="6">
        <f t="shared" si="0"/>
        <v>116</v>
      </c>
      <c r="Q4" s="6">
        <f>SUM(P4+3)</f>
        <v>119</v>
      </c>
      <c r="R4" s="6">
        <f t="shared" ref="R4:X4" si="1">SUM(Q4+3)</f>
        <v>122</v>
      </c>
      <c r="S4" s="6">
        <f t="shared" si="1"/>
        <v>125</v>
      </c>
      <c r="T4" s="6">
        <f t="shared" si="1"/>
        <v>128</v>
      </c>
      <c r="U4" s="6">
        <f t="shared" si="1"/>
        <v>131</v>
      </c>
      <c r="V4" s="6">
        <f t="shared" si="1"/>
        <v>134</v>
      </c>
      <c r="W4" s="6">
        <f t="shared" si="1"/>
        <v>137</v>
      </c>
      <c r="X4" s="6">
        <f t="shared" si="1"/>
        <v>140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1"/>
    </row>
    <row r="5" spans="1:39" s="4" customFormat="1" ht="16.899999999999999" customHeight="1">
      <c r="A5" s="136"/>
      <c r="B5" s="98">
        <v>1977</v>
      </c>
      <c r="C5" s="12">
        <v>250</v>
      </c>
      <c r="D5" s="13" t="s">
        <v>67</v>
      </c>
      <c r="E5" s="14">
        <v>5</v>
      </c>
      <c r="F5" s="13" t="s">
        <v>67</v>
      </c>
      <c r="G5" s="15" t="s">
        <v>68</v>
      </c>
      <c r="H5" s="11">
        <f t="shared" ref="H5:H83" si="2">C5</f>
        <v>250</v>
      </c>
      <c r="I5" s="11">
        <f t="shared" ref="I5:N5" si="3">SUM(H5+5)</f>
        <v>255</v>
      </c>
      <c r="J5" s="11">
        <f t="shared" si="3"/>
        <v>260</v>
      </c>
      <c r="K5" s="11">
        <f t="shared" si="3"/>
        <v>265</v>
      </c>
      <c r="L5" s="11">
        <f t="shared" si="3"/>
        <v>270</v>
      </c>
      <c r="M5" s="11">
        <f t="shared" si="3"/>
        <v>275</v>
      </c>
      <c r="N5" s="11">
        <f t="shared" si="3"/>
        <v>280</v>
      </c>
      <c r="O5" s="11">
        <f>SUM(N5+6)</f>
        <v>286</v>
      </c>
      <c r="P5" s="11">
        <f t="shared" ref="P5:X5" si="4">SUM(O5+6)</f>
        <v>292</v>
      </c>
      <c r="Q5" s="11">
        <f t="shared" si="4"/>
        <v>298</v>
      </c>
      <c r="R5" s="11">
        <f t="shared" si="4"/>
        <v>304</v>
      </c>
      <c r="S5" s="11">
        <f t="shared" si="4"/>
        <v>310</v>
      </c>
      <c r="T5" s="11">
        <f t="shared" si="4"/>
        <v>316</v>
      </c>
      <c r="U5" s="11">
        <f t="shared" si="4"/>
        <v>322</v>
      </c>
      <c r="V5" s="11">
        <f t="shared" si="4"/>
        <v>328</v>
      </c>
      <c r="W5" s="11">
        <f t="shared" si="4"/>
        <v>334</v>
      </c>
      <c r="X5" s="11">
        <f t="shared" si="4"/>
        <v>340</v>
      </c>
      <c r="Y5" s="11">
        <f>SUM(X5+7)</f>
        <v>347</v>
      </c>
      <c r="Z5" s="11">
        <f>SUM(Y5+7)</f>
        <v>354</v>
      </c>
      <c r="AA5" s="11">
        <f>SUM(Z5+7)</f>
        <v>361</v>
      </c>
      <c r="AB5" s="11">
        <f>SUM(AA5+7)</f>
        <v>368</v>
      </c>
      <c r="AC5" s="11">
        <f>SUM(AB5+7)</f>
        <v>375</v>
      </c>
      <c r="AD5" s="11"/>
      <c r="AE5" s="11"/>
      <c r="AF5" s="11"/>
      <c r="AG5" s="11"/>
      <c r="AH5" s="11"/>
      <c r="AI5" s="11"/>
      <c r="AJ5" s="11"/>
      <c r="AK5" s="11"/>
      <c r="AL5" s="11"/>
      <c r="AM5" s="112"/>
    </row>
    <row r="6" spans="1:39" s="4" customFormat="1" ht="16.899999999999999" customHeight="1">
      <c r="A6" s="136"/>
      <c r="B6" s="98">
        <v>1983</v>
      </c>
      <c r="C6" s="7">
        <v>470</v>
      </c>
      <c r="D6" s="8" t="s">
        <v>67</v>
      </c>
      <c r="E6" s="9">
        <v>10</v>
      </c>
      <c r="F6" s="8" t="s">
        <v>67</v>
      </c>
      <c r="G6" s="10" t="s">
        <v>1</v>
      </c>
      <c r="H6" s="11">
        <v>470</v>
      </c>
      <c r="I6" s="11">
        <f>SUM(H6+10)</f>
        <v>480</v>
      </c>
      <c r="J6" s="11">
        <f>SUM(I6+10)</f>
        <v>490</v>
      </c>
      <c r="K6" s="11">
        <f t="shared" ref="K6:Y6" si="5">SUM(J6+10)</f>
        <v>500</v>
      </c>
      <c r="L6" s="11">
        <f t="shared" si="5"/>
        <v>510</v>
      </c>
      <c r="M6" s="11">
        <f t="shared" si="5"/>
        <v>520</v>
      </c>
      <c r="N6" s="11">
        <f t="shared" si="5"/>
        <v>530</v>
      </c>
      <c r="O6" s="11">
        <f t="shared" si="5"/>
        <v>540</v>
      </c>
      <c r="P6" s="11">
        <f t="shared" si="5"/>
        <v>550</v>
      </c>
      <c r="Q6" s="11">
        <f t="shared" si="5"/>
        <v>560</v>
      </c>
      <c r="R6" s="11">
        <f t="shared" si="5"/>
        <v>570</v>
      </c>
      <c r="S6" s="11">
        <f t="shared" si="5"/>
        <v>580</v>
      </c>
      <c r="T6" s="11">
        <f t="shared" si="5"/>
        <v>590</v>
      </c>
      <c r="U6" s="11">
        <f t="shared" si="5"/>
        <v>600</v>
      </c>
      <c r="V6" s="11">
        <f t="shared" si="5"/>
        <v>610</v>
      </c>
      <c r="W6" s="11">
        <f t="shared" si="5"/>
        <v>620</v>
      </c>
      <c r="X6" s="11">
        <f t="shared" si="5"/>
        <v>630</v>
      </c>
      <c r="Y6" s="11">
        <f t="shared" si="5"/>
        <v>640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2"/>
    </row>
    <row r="7" spans="1:39" s="4" customFormat="1" ht="16.899999999999999" customHeight="1">
      <c r="A7" s="136"/>
      <c r="B7" s="98">
        <v>1983</v>
      </c>
      <c r="C7" s="12">
        <v>440</v>
      </c>
      <c r="D7" s="13" t="s">
        <v>67</v>
      </c>
      <c r="E7" s="14">
        <v>10</v>
      </c>
      <c r="F7" s="13" t="s">
        <v>67</v>
      </c>
      <c r="G7" s="15" t="s">
        <v>2</v>
      </c>
      <c r="H7" s="11">
        <f t="shared" si="2"/>
        <v>440</v>
      </c>
      <c r="I7" s="11">
        <f>SUM(H7+10)</f>
        <v>450</v>
      </c>
      <c r="J7" s="11">
        <f t="shared" ref="J7:AB7" si="6">SUM(I7+10)</f>
        <v>460</v>
      </c>
      <c r="K7" s="11">
        <f t="shared" si="6"/>
        <v>470</v>
      </c>
      <c r="L7" s="11">
        <f t="shared" si="6"/>
        <v>480</v>
      </c>
      <c r="M7" s="11">
        <f t="shared" si="6"/>
        <v>490</v>
      </c>
      <c r="N7" s="11">
        <f t="shared" si="6"/>
        <v>500</v>
      </c>
      <c r="O7" s="11">
        <f t="shared" si="6"/>
        <v>510</v>
      </c>
      <c r="P7" s="11">
        <f t="shared" si="6"/>
        <v>520</v>
      </c>
      <c r="Q7" s="11">
        <f t="shared" si="6"/>
        <v>530</v>
      </c>
      <c r="R7" s="11">
        <f t="shared" si="6"/>
        <v>540</v>
      </c>
      <c r="S7" s="11">
        <f t="shared" si="6"/>
        <v>550</v>
      </c>
      <c r="T7" s="11">
        <f t="shared" si="6"/>
        <v>560</v>
      </c>
      <c r="U7" s="11">
        <f t="shared" si="6"/>
        <v>570</v>
      </c>
      <c r="V7" s="11">
        <f t="shared" si="6"/>
        <v>580</v>
      </c>
      <c r="W7" s="11">
        <f t="shared" si="6"/>
        <v>590</v>
      </c>
      <c r="X7" s="11">
        <f t="shared" si="6"/>
        <v>600</v>
      </c>
      <c r="Y7" s="11">
        <f t="shared" si="6"/>
        <v>610</v>
      </c>
      <c r="Z7" s="11">
        <f t="shared" si="6"/>
        <v>620</v>
      </c>
      <c r="AA7" s="11">
        <f t="shared" si="6"/>
        <v>630</v>
      </c>
      <c r="AB7" s="11">
        <f t="shared" si="6"/>
        <v>640</v>
      </c>
      <c r="AC7" s="11">
        <f>SUM(AB7+0)</f>
        <v>640</v>
      </c>
      <c r="AD7" s="11"/>
      <c r="AE7" s="11"/>
      <c r="AF7" s="11"/>
      <c r="AG7" s="11"/>
      <c r="AH7" s="11"/>
      <c r="AI7" s="11"/>
      <c r="AJ7" s="11"/>
      <c r="AK7" s="11"/>
      <c r="AL7" s="11"/>
      <c r="AM7" s="112"/>
    </row>
    <row r="8" spans="1:39" s="4" customFormat="1" ht="16.899999999999999" customHeight="1">
      <c r="A8" s="136"/>
      <c r="B8" s="98">
        <v>1987</v>
      </c>
      <c r="C8" s="7">
        <v>600</v>
      </c>
      <c r="D8" s="8" t="s">
        <v>67</v>
      </c>
      <c r="E8" s="9">
        <v>13</v>
      </c>
      <c r="F8" s="8" t="s">
        <v>67</v>
      </c>
      <c r="G8" s="10">
        <v>860</v>
      </c>
      <c r="H8" s="11">
        <f t="shared" si="2"/>
        <v>600</v>
      </c>
      <c r="I8" s="11">
        <f>SUM(H8+13)</f>
        <v>613</v>
      </c>
      <c r="J8" s="11">
        <f t="shared" ref="J8:AB8" si="7">SUM(I8+13)</f>
        <v>626</v>
      </c>
      <c r="K8" s="11">
        <f t="shared" si="7"/>
        <v>639</v>
      </c>
      <c r="L8" s="11">
        <f t="shared" si="7"/>
        <v>652</v>
      </c>
      <c r="M8" s="11">
        <f t="shared" si="7"/>
        <v>665</v>
      </c>
      <c r="N8" s="11">
        <f t="shared" si="7"/>
        <v>678</v>
      </c>
      <c r="O8" s="11">
        <f t="shared" si="7"/>
        <v>691</v>
      </c>
      <c r="P8" s="11">
        <f t="shared" si="7"/>
        <v>704</v>
      </c>
      <c r="Q8" s="11">
        <f t="shared" si="7"/>
        <v>717</v>
      </c>
      <c r="R8" s="11">
        <f t="shared" si="7"/>
        <v>730</v>
      </c>
      <c r="S8" s="11">
        <f t="shared" si="7"/>
        <v>743</v>
      </c>
      <c r="T8" s="11">
        <f t="shared" si="7"/>
        <v>756</v>
      </c>
      <c r="U8" s="11">
        <f t="shared" si="7"/>
        <v>769</v>
      </c>
      <c r="V8" s="11">
        <f t="shared" si="7"/>
        <v>782</v>
      </c>
      <c r="W8" s="11">
        <f t="shared" si="7"/>
        <v>795</v>
      </c>
      <c r="X8" s="11">
        <f t="shared" si="7"/>
        <v>808</v>
      </c>
      <c r="Y8" s="11">
        <f t="shared" si="7"/>
        <v>821</v>
      </c>
      <c r="Z8" s="11">
        <f t="shared" si="7"/>
        <v>834</v>
      </c>
      <c r="AA8" s="11">
        <f t="shared" si="7"/>
        <v>847</v>
      </c>
      <c r="AB8" s="11">
        <f t="shared" si="7"/>
        <v>860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2"/>
    </row>
    <row r="9" spans="1:39" s="4" customFormat="1" ht="16.899999999999999" customHeight="1">
      <c r="A9" s="136"/>
      <c r="B9" s="98">
        <v>1991</v>
      </c>
      <c r="C9" s="12">
        <v>920</v>
      </c>
      <c r="D9" s="13" t="s">
        <v>67</v>
      </c>
      <c r="E9" s="14">
        <v>26</v>
      </c>
      <c r="F9" s="13" t="s">
        <v>67</v>
      </c>
      <c r="G9" s="15">
        <v>1310</v>
      </c>
      <c r="H9" s="11">
        <f t="shared" si="2"/>
        <v>920</v>
      </c>
      <c r="I9" s="11">
        <f>SUM(H9+26)</f>
        <v>946</v>
      </c>
      <c r="J9" s="11">
        <f t="shared" ref="J9:AL9" si="8">SUM(I9+26)</f>
        <v>972</v>
      </c>
      <c r="K9" s="11">
        <f t="shared" si="8"/>
        <v>998</v>
      </c>
      <c r="L9" s="11">
        <f t="shared" si="8"/>
        <v>1024</v>
      </c>
      <c r="M9" s="11">
        <f t="shared" si="8"/>
        <v>1050</v>
      </c>
      <c r="N9" s="11">
        <f t="shared" si="8"/>
        <v>1076</v>
      </c>
      <c r="O9" s="11">
        <f t="shared" si="8"/>
        <v>1102</v>
      </c>
      <c r="P9" s="11">
        <f t="shared" si="8"/>
        <v>1128</v>
      </c>
      <c r="Q9" s="11">
        <f t="shared" si="8"/>
        <v>1154</v>
      </c>
      <c r="R9" s="11">
        <f t="shared" si="8"/>
        <v>1180</v>
      </c>
      <c r="S9" s="11">
        <f t="shared" si="8"/>
        <v>1206</v>
      </c>
      <c r="T9" s="11">
        <f t="shared" si="8"/>
        <v>1232</v>
      </c>
      <c r="U9" s="11">
        <f t="shared" si="8"/>
        <v>1258</v>
      </c>
      <c r="V9" s="11">
        <f t="shared" si="8"/>
        <v>1284</v>
      </c>
      <c r="W9" s="11">
        <f t="shared" si="8"/>
        <v>1310</v>
      </c>
      <c r="X9" s="11">
        <f t="shared" si="8"/>
        <v>1336</v>
      </c>
      <c r="Y9" s="11">
        <f t="shared" si="8"/>
        <v>1362</v>
      </c>
      <c r="Z9" s="11">
        <f t="shared" si="8"/>
        <v>1388</v>
      </c>
      <c r="AA9" s="11">
        <f t="shared" si="8"/>
        <v>1414</v>
      </c>
      <c r="AB9" s="11">
        <f t="shared" si="8"/>
        <v>1440</v>
      </c>
      <c r="AC9" s="11">
        <f t="shared" si="8"/>
        <v>1466</v>
      </c>
      <c r="AD9" s="11">
        <f t="shared" si="8"/>
        <v>1492</v>
      </c>
      <c r="AE9" s="11">
        <f t="shared" si="8"/>
        <v>1518</v>
      </c>
      <c r="AF9" s="11">
        <f t="shared" si="8"/>
        <v>1544</v>
      </c>
      <c r="AG9" s="11">
        <f t="shared" si="8"/>
        <v>1570</v>
      </c>
      <c r="AH9" s="11">
        <f t="shared" si="8"/>
        <v>1596</v>
      </c>
      <c r="AI9" s="11">
        <f t="shared" si="8"/>
        <v>1622</v>
      </c>
      <c r="AJ9" s="11">
        <f t="shared" si="8"/>
        <v>1648</v>
      </c>
      <c r="AK9" s="11">
        <f t="shared" si="8"/>
        <v>1674</v>
      </c>
      <c r="AL9" s="11">
        <f t="shared" si="8"/>
        <v>1700</v>
      </c>
      <c r="AM9" s="112"/>
    </row>
    <row r="10" spans="1:39" s="4" customFormat="1" ht="16.899999999999999" customHeight="1">
      <c r="A10" s="136"/>
      <c r="B10" s="98">
        <v>1994</v>
      </c>
      <c r="C10" s="7">
        <v>1245</v>
      </c>
      <c r="D10" s="8" t="s">
        <v>67</v>
      </c>
      <c r="E10" s="9">
        <v>35</v>
      </c>
      <c r="F10" s="8" t="s">
        <v>67</v>
      </c>
      <c r="G10" s="10">
        <v>1770</v>
      </c>
      <c r="H10" s="11">
        <f t="shared" si="2"/>
        <v>1245</v>
      </c>
      <c r="I10" s="11">
        <f>SUM(H10+35)</f>
        <v>1280</v>
      </c>
      <c r="J10" s="11">
        <f t="shared" ref="J10:AL10" si="9">SUM(I10+35)</f>
        <v>1315</v>
      </c>
      <c r="K10" s="11">
        <f t="shared" si="9"/>
        <v>1350</v>
      </c>
      <c r="L10" s="11">
        <f t="shared" si="9"/>
        <v>1385</v>
      </c>
      <c r="M10" s="11">
        <f t="shared" si="9"/>
        <v>1420</v>
      </c>
      <c r="N10" s="11">
        <f t="shared" si="9"/>
        <v>1455</v>
      </c>
      <c r="O10" s="11">
        <f t="shared" si="9"/>
        <v>1490</v>
      </c>
      <c r="P10" s="11">
        <f t="shared" si="9"/>
        <v>1525</v>
      </c>
      <c r="Q10" s="11">
        <f t="shared" si="9"/>
        <v>1560</v>
      </c>
      <c r="R10" s="11">
        <f t="shared" si="9"/>
        <v>1595</v>
      </c>
      <c r="S10" s="11">
        <f t="shared" si="9"/>
        <v>1630</v>
      </c>
      <c r="T10" s="11">
        <f t="shared" si="9"/>
        <v>1665</v>
      </c>
      <c r="U10" s="11">
        <f t="shared" si="9"/>
        <v>1700</v>
      </c>
      <c r="V10" s="11">
        <f t="shared" si="9"/>
        <v>1735</v>
      </c>
      <c r="W10" s="11">
        <f t="shared" si="9"/>
        <v>1770</v>
      </c>
      <c r="X10" s="11">
        <f t="shared" si="9"/>
        <v>1805</v>
      </c>
      <c r="Y10" s="11">
        <f t="shared" si="9"/>
        <v>1840</v>
      </c>
      <c r="Z10" s="11">
        <f t="shared" si="9"/>
        <v>1875</v>
      </c>
      <c r="AA10" s="11">
        <f t="shared" si="9"/>
        <v>1910</v>
      </c>
      <c r="AB10" s="11">
        <f t="shared" si="9"/>
        <v>1945</v>
      </c>
      <c r="AC10" s="11">
        <f t="shared" si="9"/>
        <v>1980</v>
      </c>
      <c r="AD10" s="11">
        <f t="shared" si="9"/>
        <v>2015</v>
      </c>
      <c r="AE10" s="11">
        <f t="shared" si="9"/>
        <v>2050</v>
      </c>
      <c r="AF10" s="11">
        <f t="shared" si="9"/>
        <v>2085</v>
      </c>
      <c r="AG10" s="11">
        <f t="shared" si="9"/>
        <v>2120</v>
      </c>
      <c r="AH10" s="11">
        <f t="shared" si="9"/>
        <v>2155</v>
      </c>
      <c r="AI10" s="11">
        <f t="shared" si="9"/>
        <v>2190</v>
      </c>
      <c r="AJ10" s="11">
        <f t="shared" si="9"/>
        <v>2225</v>
      </c>
      <c r="AK10" s="11">
        <f t="shared" si="9"/>
        <v>2260</v>
      </c>
      <c r="AL10" s="11">
        <f t="shared" si="9"/>
        <v>2295</v>
      </c>
      <c r="AM10" s="112"/>
    </row>
    <row r="11" spans="1:39" s="4" customFormat="1" ht="16.899999999999999" customHeight="1">
      <c r="A11" s="136"/>
      <c r="B11" s="98">
        <v>2001</v>
      </c>
      <c r="C11" s="12">
        <v>1870</v>
      </c>
      <c r="D11" s="13" t="s">
        <v>67</v>
      </c>
      <c r="E11" s="14">
        <v>55</v>
      </c>
      <c r="F11" s="13" t="s">
        <v>67</v>
      </c>
      <c r="G11" s="15">
        <v>3520</v>
      </c>
      <c r="H11" s="11">
        <f t="shared" si="2"/>
        <v>1870</v>
      </c>
      <c r="I11" s="11">
        <f>SUM(H11+55)</f>
        <v>1925</v>
      </c>
      <c r="J11" s="11">
        <f t="shared" ref="J11:AL11" si="10">SUM(I11+55)</f>
        <v>1980</v>
      </c>
      <c r="K11" s="11">
        <f t="shared" si="10"/>
        <v>2035</v>
      </c>
      <c r="L11" s="11">
        <f t="shared" si="10"/>
        <v>2090</v>
      </c>
      <c r="M11" s="11">
        <f t="shared" si="10"/>
        <v>2145</v>
      </c>
      <c r="N11" s="11">
        <f t="shared" si="10"/>
        <v>2200</v>
      </c>
      <c r="O11" s="11">
        <f t="shared" si="10"/>
        <v>2255</v>
      </c>
      <c r="P11" s="11">
        <f t="shared" si="10"/>
        <v>2310</v>
      </c>
      <c r="Q11" s="11">
        <f t="shared" si="10"/>
        <v>2365</v>
      </c>
      <c r="R11" s="11">
        <f t="shared" si="10"/>
        <v>2420</v>
      </c>
      <c r="S11" s="11">
        <f t="shared" si="10"/>
        <v>2475</v>
      </c>
      <c r="T11" s="11">
        <f t="shared" si="10"/>
        <v>2530</v>
      </c>
      <c r="U11" s="11">
        <f t="shared" si="10"/>
        <v>2585</v>
      </c>
      <c r="V11" s="11">
        <f t="shared" si="10"/>
        <v>2640</v>
      </c>
      <c r="W11" s="11">
        <f t="shared" si="10"/>
        <v>2695</v>
      </c>
      <c r="X11" s="11">
        <f t="shared" si="10"/>
        <v>2750</v>
      </c>
      <c r="Y11" s="11">
        <f t="shared" si="10"/>
        <v>2805</v>
      </c>
      <c r="Z11" s="11">
        <f t="shared" si="10"/>
        <v>2860</v>
      </c>
      <c r="AA11" s="11">
        <f t="shared" si="10"/>
        <v>2915</v>
      </c>
      <c r="AB11" s="11">
        <f t="shared" si="10"/>
        <v>2970</v>
      </c>
      <c r="AC11" s="11">
        <f t="shared" si="10"/>
        <v>3025</v>
      </c>
      <c r="AD11" s="11">
        <f t="shared" si="10"/>
        <v>3080</v>
      </c>
      <c r="AE11" s="11">
        <f t="shared" si="10"/>
        <v>3135</v>
      </c>
      <c r="AF11" s="11">
        <f t="shared" si="10"/>
        <v>3190</v>
      </c>
      <c r="AG11" s="11">
        <f t="shared" si="10"/>
        <v>3245</v>
      </c>
      <c r="AH11" s="11">
        <f t="shared" si="10"/>
        <v>3300</v>
      </c>
      <c r="AI11" s="11">
        <f t="shared" si="10"/>
        <v>3355</v>
      </c>
      <c r="AJ11" s="11">
        <f t="shared" si="10"/>
        <v>3410</v>
      </c>
      <c r="AK11" s="11">
        <f t="shared" si="10"/>
        <v>3465</v>
      </c>
      <c r="AL11" s="11">
        <f t="shared" si="10"/>
        <v>3520</v>
      </c>
      <c r="AM11" s="112"/>
    </row>
    <row r="12" spans="1:39" s="4" customFormat="1" ht="16.899999999999999" customHeight="1">
      <c r="A12" s="136"/>
      <c r="B12" s="98">
        <v>2005</v>
      </c>
      <c r="C12" s="7">
        <v>2150</v>
      </c>
      <c r="D12" s="8" t="s">
        <v>67</v>
      </c>
      <c r="E12" s="9">
        <v>65</v>
      </c>
      <c r="F12" s="8" t="s">
        <v>67</v>
      </c>
      <c r="G12" s="10">
        <v>4100</v>
      </c>
      <c r="H12" s="11">
        <f t="shared" si="2"/>
        <v>2150</v>
      </c>
      <c r="I12" s="11">
        <f>SUM(H12+65)</f>
        <v>2215</v>
      </c>
      <c r="J12" s="11">
        <f t="shared" ref="J12:AL12" si="11">SUM(I12+65)</f>
        <v>2280</v>
      </c>
      <c r="K12" s="11">
        <f t="shared" si="11"/>
        <v>2345</v>
      </c>
      <c r="L12" s="11">
        <f t="shared" si="11"/>
        <v>2410</v>
      </c>
      <c r="M12" s="11">
        <f t="shared" si="11"/>
        <v>2475</v>
      </c>
      <c r="N12" s="11">
        <f t="shared" si="11"/>
        <v>2540</v>
      </c>
      <c r="O12" s="11">
        <f t="shared" si="11"/>
        <v>2605</v>
      </c>
      <c r="P12" s="11">
        <f t="shared" si="11"/>
        <v>2670</v>
      </c>
      <c r="Q12" s="11">
        <f t="shared" si="11"/>
        <v>2735</v>
      </c>
      <c r="R12" s="11">
        <f t="shared" si="11"/>
        <v>2800</v>
      </c>
      <c r="S12" s="11">
        <f t="shared" si="11"/>
        <v>2865</v>
      </c>
      <c r="T12" s="11">
        <f t="shared" si="11"/>
        <v>2930</v>
      </c>
      <c r="U12" s="11">
        <f t="shared" si="11"/>
        <v>2995</v>
      </c>
      <c r="V12" s="11">
        <f t="shared" si="11"/>
        <v>3060</v>
      </c>
      <c r="W12" s="11">
        <f t="shared" si="11"/>
        <v>3125</v>
      </c>
      <c r="X12" s="11">
        <f t="shared" si="11"/>
        <v>3190</v>
      </c>
      <c r="Y12" s="11">
        <f t="shared" si="11"/>
        <v>3255</v>
      </c>
      <c r="Z12" s="11">
        <f t="shared" si="11"/>
        <v>3320</v>
      </c>
      <c r="AA12" s="11">
        <f t="shared" si="11"/>
        <v>3385</v>
      </c>
      <c r="AB12" s="11">
        <f t="shared" si="11"/>
        <v>3450</v>
      </c>
      <c r="AC12" s="11">
        <f t="shared" si="11"/>
        <v>3515</v>
      </c>
      <c r="AD12" s="11">
        <f t="shared" si="11"/>
        <v>3580</v>
      </c>
      <c r="AE12" s="11">
        <f t="shared" si="11"/>
        <v>3645</v>
      </c>
      <c r="AF12" s="11">
        <f t="shared" si="11"/>
        <v>3710</v>
      </c>
      <c r="AG12" s="11">
        <f t="shared" si="11"/>
        <v>3775</v>
      </c>
      <c r="AH12" s="11">
        <f t="shared" si="11"/>
        <v>3840</v>
      </c>
      <c r="AI12" s="11">
        <f t="shared" si="11"/>
        <v>3905</v>
      </c>
      <c r="AJ12" s="11">
        <f t="shared" si="11"/>
        <v>3970</v>
      </c>
      <c r="AK12" s="11">
        <f t="shared" si="11"/>
        <v>4035</v>
      </c>
      <c r="AL12" s="11">
        <f t="shared" si="11"/>
        <v>4100</v>
      </c>
      <c r="AM12" s="113">
        <f>SUM(C12*45%)</f>
        <v>967.5</v>
      </c>
    </row>
    <row r="13" spans="1:39" s="4" customFormat="1" ht="16.899999999999999" customHeight="1">
      <c r="A13" s="136"/>
      <c r="B13" s="99">
        <v>2007</v>
      </c>
      <c r="C13" s="17">
        <v>2475</v>
      </c>
      <c r="D13" s="18" t="s">
        <v>67</v>
      </c>
      <c r="E13" s="19">
        <v>75</v>
      </c>
      <c r="F13" s="18" t="s">
        <v>67</v>
      </c>
      <c r="G13" s="20">
        <v>4725</v>
      </c>
      <c r="H13" s="16">
        <f t="shared" si="2"/>
        <v>2475</v>
      </c>
      <c r="I13" s="16">
        <f>SUM(H13+75)</f>
        <v>2550</v>
      </c>
      <c r="J13" s="16">
        <f t="shared" ref="J13:AL13" si="12">SUM(I13+75)</f>
        <v>2625</v>
      </c>
      <c r="K13" s="16">
        <f t="shared" si="12"/>
        <v>2700</v>
      </c>
      <c r="L13" s="16">
        <f t="shared" si="12"/>
        <v>2775</v>
      </c>
      <c r="M13" s="16">
        <f t="shared" si="12"/>
        <v>2850</v>
      </c>
      <c r="N13" s="16">
        <f t="shared" si="12"/>
        <v>2925</v>
      </c>
      <c r="O13" s="16">
        <f t="shared" si="12"/>
        <v>3000</v>
      </c>
      <c r="P13" s="16">
        <f t="shared" si="12"/>
        <v>3075</v>
      </c>
      <c r="Q13" s="16">
        <f t="shared" si="12"/>
        <v>3150</v>
      </c>
      <c r="R13" s="16">
        <f t="shared" si="12"/>
        <v>3225</v>
      </c>
      <c r="S13" s="16">
        <f t="shared" si="12"/>
        <v>3300</v>
      </c>
      <c r="T13" s="16">
        <f t="shared" si="12"/>
        <v>3375</v>
      </c>
      <c r="U13" s="16">
        <f t="shared" si="12"/>
        <v>3450</v>
      </c>
      <c r="V13" s="16">
        <f t="shared" si="12"/>
        <v>3525</v>
      </c>
      <c r="W13" s="16">
        <f t="shared" si="12"/>
        <v>3600</v>
      </c>
      <c r="X13" s="16">
        <f t="shared" si="12"/>
        <v>3675</v>
      </c>
      <c r="Y13" s="16">
        <f t="shared" si="12"/>
        <v>3750</v>
      </c>
      <c r="Z13" s="16">
        <f t="shared" si="12"/>
        <v>3825</v>
      </c>
      <c r="AA13" s="16">
        <f t="shared" si="12"/>
        <v>3900</v>
      </c>
      <c r="AB13" s="16">
        <f t="shared" si="12"/>
        <v>3975</v>
      </c>
      <c r="AC13" s="16">
        <f t="shared" si="12"/>
        <v>4050</v>
      </c>
      <c r="AD13" s="16">
        <f t="shared" si="12"/>
        <v>4125</v>
      </c>
      <c r="AE13" s="16">
        <f t="shared" si="12"/>
        <v>4200</v>
      </c>
      <c r="AF13" s="16">
        <f t="shared" si="12"/>
        <v>4275</v>
      </c>
      <c r="AG13" s="16">
        <f t="shared" si="12"/>
        <v>4350</v>
      </c>
      <c r="AH13" s="16">
        <f t="shared" si="12"/>
        <v>4425</v>
      </c>
      <c r="AI13" s="16">
        <f t="shared" si="12"/>
        <v>4500</v>
      </c>
      <c r="AJ13" s="16">
        <f t="shared" si="12"/>
        <v>4575</v>
      </c>
      <c r="AK13" s="16">
        <f t="shared" si="12"/>
        <v>4650</v>
      </c>
      <c r="AL13" s="16">
        <f t="shared" si="12"/>
        <v>4725</v>
      </c>
      <c r="AM13" s="114">
        <f>SUM(C13*45%)</f>
        <v>1113.75</v>
      </c>
    </row>
    <row r="14" spans="1:39" s="4" customFormat="1" ht="16.899999999999999" customHeight="1">
      <c r="A14" s="136"/>
      <c r="B14" s="98">
        <v>2008</v>
      </c>
      <c r="C14" s="12">
        <v>2970</v>
      </c>
      <c r="D14" s="13" t="s">
        <v>67</v>
      </c>
      <c r="E14" s="14">
        <v>90</v>
      </c>
      <c r="F14" s="13" t="s">
        <v>67</v>
      </c>
      <c r="G14" s="15">
        <v>5670</v>
      </c>
      <c r="H14" s="11">
        <f>C14</f>
        <v>2970</v>
      </c>
      <c r="I14" s="11">
        <f>SUM(H14+90)</f>
        <v>3060</v>
      </c>
      <c r="J14" s="11">
        <f t="shared" ref="J14:AL14" si="13">SUM(I14+90)</f>
        <v>3150</v>
      </c>
      <c r="K14" s="11">
        <f t="shared" si="13"/>
        <v>3240</v>
      </c>
      <c r="L14" s="11">
        <f t="shared" si="13"/>
        <v>3330</v>
      </c>
      <c r="M14" s="11">
        <f t="shared" si="13"/>
        <v>3420</v>
      </c>
      <c r="N14" s="11">
        <f t="shared" si="13"/>
        <v>3510</v>
      </c>
      <c r="O14" s="11">
        <f t="shared" si="13"/>
        <v>3600</v>
      </c>
      <c r="P14" s="11">
        <f t="shared" si="13"/>
        <v>3690</v>
      </c>
      <c r="Q14" s="11">
        <f t="shared" si="13"/>
        <v>3780</v>
      </c>
      <c r="R14" s="11">
        <f t="shared" si="13"/>
        <v>3870</v>
      </c>
      <c r="S14" s="11">
        <f t="shared" si="13"/>
        <v>3960</v>
      </c>
      <c r="T14" s="11">
        <f t="shared" si="13"/>
        <v>4050</v>
      </c>
      <c r="U14" s="11">
        <f t="shared" si="13"/>
        <v>4140</v>
      </c>
      <c r="V14" s="11">
        <f t="shared" si="13"/>
        <v>4230</v>
      </c>
      <c r="W14" s="11">
        <f t="shared" si="13"/>
        <v>4320</v>
      </c>
      <c r="X14" s="11">
        <f t="shared" si="13"/>
        <v>4410</v>
      </c>
      <c r="Y14" s="11">
        <f t="shared" si="13"/>
        <v>4500</v>
      </c>
      <c r="Z14" s="11">
        <f t="shared" si="13"/>
        <v>4590</v>
      </c>
      <c r="AA14" s="11">
        <f t="shared" si="13"/>
        <v>4680</v>
      </c>
      <c r="AB14" s="11">
        <f t="shared" si="13"/>
        <v>4770</v>
      </c>
      <c r="AC14" s="11">
        <f t="shared" si="13"/>
        <v>4860</v>
      </c>
      <c r="AD14" s="11">
        <f t="shared" si="13"/>
        <v>4950</v>
      </c>
      <c r="AE14" s="11">
        <f t="shared" si="13"/>
        <v>5040</v>
      </c>
      <c r="AF14" s="11">
        <f t="shared" si="13"/>
        <v>5130</v>
      </c>
      <c r="AG14" s="11">
        <f t="shared" si="13"/>
        <v>5220</v>
      </c>
      <c r="AH14" s="11">
        <f t="shared" si="13"/>
        <v>5310</v>
      </c>
      <c r="AI14" s="11">
        <f t="shared" si="13"/>
        <v>5400</v>
      </c>
      <c r="AJ14" s="11">
        <f t="shared" si="13"/>
        <v>5490</v>
      </c>
      <c r="AK14" s="11">
        <f t="shared" si="13"/>
        <v>5580</v>
      </c>
      <c r="AL14" s="11">
        <f t="shared" si="13"/>
        <v>5670</v>
      </c>
      <c r="AM14" s="113">
        <f>SUM(C14*45%)</f>
        <v>1336.5</v>
      </c>
    </row>
    <row r="15" spans="1:39" s="77" customFormat="1" ht="16.899999999999999" customHeight="1">
      <c r="A15" s="136"/>
      <c r="B15" s="100">
        <v>2011</v>
      </c>
      <c r="C15" s="73">
        <v>4800</v>
      </c>
      <c r="D15" s="74" t="s">
        <v>67</v>
      </c>
      <c r="E15" s="75">
        <v>150</v>
      </c>
      <c r="F15" s="74" t="s">
        <v>67</v>
      </c>
      <c r="G15" s="76">
        <f>AL15</f>
        <v>9300</v>
      </c>
      <c r="H15" s="72">
        <f>C15</f>
        <v>4800</v>
      </c>
      <c r="I15" s="72">
        <f>SUM(H15+150)</f>
        <v>4950</v>
      </c>
      <c r="J15" s="72">
        <f t="shared" ref="J15:AL15" si="14">SUM(I15+150)</f>
        <v>5100</v>
      </c>
      <c r="K15" s="72">
        <f t="shared" si="14"/>
        <v>5250</v>
      </c>
      <c r="L15" s="72">
        <f t="shared" si="14"/>
        <v>5400</v>
      </c>
      <c r="M15" s="72">
        <f t="shared" si="14"/>
        <v>5550</v>
      </c>
      <c r="N15" s="72">
        <f t="shared" si="14"/>
        <v>5700</v>
      </c>
      <c r="O15" s="72">
        <f t="shared" si="14"/>
        <v>5850</v>
      </c>
      <c r="P15" s="72">
        <f t="shared" si="14"/>
        <v>6000</v>
      </c>
      <c r="Q15" s="72">
        <f t="shared" si="14"/>
        <v>6150</v>
      </c>
      <c r="R15" s="72">
        <f t="shared" si="14"/>
        <v>6300</v>
      </c>
      <c r="S15" s="72">
        <f t="shared" si="14"/>
        <v>6450</v>
      </c>
      <c r="T15" s="72">
        <f t="shared" si="14"/>
        <v>6600</v>
      </c>
      <c r="U15" s="72">
        <f t="shared" si="14"/>
        <v>6750</v>
      </c>
      <c r="V15" s="72">
        <f t="shared" si="14"/>
        <v>6900</v>
      </c>
      <c r="W15" s="72">
        <f t="shared" si="14"/>
        <v>7050</v>
      </c>
      <c r="X15" s="72">
        <f t="shared" si="14"/>
        <v>7200</v>
      </c>
      <c r="Y15" s="72">
        <f t="shared" si="14"/>
        <v>7350</v>
      </c>
      <c r="Z15" s="72">
        <f t="shared" si="14"/>
        <v>7500</v>
      </c>
      <c r="AA15" s="72">
        <f t="shared" si="14"/>
        <v>7650</v>
      </c>
      <c r="AB15" s="72">
        <f t="shared" si="14"/>
        <v>7800</v>
      </c>
      <c r="AC15" s="72">
        <f t="shared" si="14"/>
        <v>7950</v>
      </c>
      <c r="AD15" s="72">
        <f t="shared" si="14"/>
        <v>8100</v>
      </c>
      <c r="AE15" s="72">
        <f t="shared" si="14"/>
        <v>8250</v>
      </c>
      <c r="AF15" s="72">
        <f t="shared" si="14"/>
        <v>8400</v>
      </c>
      <c r="AG15" s="72">
        <f t="shared" si="14"/>
        <v>8550</v>
      </c>
      <c r="AH15" s="72">
        <f t="shared" si="14"/>
        <v>8700</v>
      </c>
      <c r="AI15" s="72">
        <f t="shared" si="14"/>
        <v>8850</v>
      </c>
      <c r="AJ15" s="72">
        <f t="shared" si="14"/>
        <v>9000</v>
      </c>
      <c r="AK15" s="72">
        <f t="shared" si="14"/>
        <v>9150</v>
      </c>
      <c r="AL15" s="72">
        <f t="shared" si="14"/>
        <v>9300</v>
      </c>
      <c r="AM15" s="115"/>
    </row>
    <row r="16" spans="1:39" s="77" customFormat="1" ht="16.899999999999999" customHeight="1">
      <c r="A16" s="136"/>
      <c r="B16" s="100">
        <v>2015</v>
      </c>
      <c r="C16" s="73">
        <v>6210</v>
      </c>
      <c r="D16" s="74" t="s">
        <v>67</v>
      </c>
      <c r="E16" s="75">
        <v>195</v>
      </c>
      <c r="F16" s="74" t="s">
        <v>67</v>
      </c>
      <c r="G16" s="76">
        <v>12060</v>
      </c>
      <c r="H16" s="72">
        <f>C16</f>
        <v>6210</v>
      </c>
      <c r="I16" s="72">
        <f>SUM(H16+195)</f>
        <v>6405</v>
      </c>
      <c r="J16" s="72">
        <f t="shared" ref="J16:AL16" si="15">SUM(I16+195)</f>
        <v>6600</v>
      </c>
      <c r="K16" s="72">
        <f t="shared" si="15"/>
        <v>6795</v>
      </c>
      <c r="L16" s="72">
        <f t="shared" si="15"/>
        <v>6990</v>
      </c>
      <c r="M16" s="72">
        <f t="shared" si="15"/>
        <v>7185</v>
      </c>
      <c r="N16" s="72">
        <f t="shared" si="15"/>
        <v>7380</v>
      </c>
      <c r="O16" s="72">
        <f t="shared" si="15"/>
        <v>7575</v>
      </c>
      <c r="P16" s="72">
        <f t="shared" si="15"/>
        <v>7770</v>
      </c>
      <c r="Q16" s="72">
        <f t="shared" si="15"/>
        <v>7965</v>
      </c>
      <c r="R16" s="72">
        <f t="shared" si="15"/>
        <v>8160</v>
      </c>
      <c r="S16" s="72">
        <f t="shared" si="15"/>
        <v>8355</v>
      </c>
      <c r="T16" s="72">
        <f t="shared" si="15"/>
        <v>8550</v>
      </c>
      <c r="U16" s="72">
        <f t="shared" si="15"/>
        <v>8745</v>
      </c>
      <c r="V16" s="72">
        <f t="shared" si="15"/>
        <v>8940</v>
      </c>
      <c r="W16" s="72">
        <f t="shared" si="15"/>
        <v>9135</v>
      </c>
      <c r="X16" s="72">
        <f t="shared" si="15"/>
        <v>9330</v>
      </c>
      <c r="Y16" s="72">
        <f t="shared" si="15"/>
        <v>9525</v>
      </c>
      <c r="Z16" s="72">
        <f t="shared" si="15"/>
        <v>9720</v>
      </c>
      <c r="AA16" s="72">
        <f t="shared" si="15"/>
        <v>9915</v>
      </c>
      <c r="AB16" s="72">
        <f t="shared" si="15"/>
        <v>10110</v>
      </c>
      <c r="AC16" s="72">
        <f t="shared" si="15"/>
        <v>10305</v>
      </c>
      <c r="AD16" s="72">
        <f t="shared" si="15"/>
        <v>10500</v>
      </c>
      <c r="AE16" s="72">
        <f t="shared" si="15"/>
        <v>10695</v>
      </c>
      <c r="AF16" s="72">
        <f t="shared" si="15"/>
        <v>10890</v>
      </c>
      <c r="AG16" s="72">
        <f t="shared" si="15"/>
        <v>11085</v>
      </c>
      <c r="AH16" s="72">
        <f t="shared" si="15"/>
        <v>11280</v>
      </c>
      <c r="AI16" s="72">
        <f t="shared" si="15"/>
        <v>11475</v>
      </c>
      <c r="AJ16" s="72">
        <f t="shared" si="15"/>
        <v>11670</v>
      </c>
      <c r="AK16" s="72">
        <f t="shared" si="15"/>
        <v>11865</v>
      </c>
      <c r="AL16" s="72">
        <f t="shared" si="15"/>
        <v>12060</v>
      </c>
      <c r="AM16" s="115"/>
    </row>
    <row r="17" spans="1:39" s="77" customFormat="1" ht="16.899999999999999" customHeight="1" thickBot="1">
      <c r="A17" s="137"/>
      <c r="B17" s="128">
        <v>2016</v>
      </c>
      <c r="C17" s="83">
        <v>7640</v>
      </c>
      <c r="D17" s="80" t="s">
        <v>67</v>
      </c>
      <c r="E17" s="81">
        <v>240</v>
      </c>
      <c r="F17" s="80" t="s">
        <v>67</v>
      </c>
      <c r="G17" s="82">
        <v>14840</v>
      </c>
      <c r="H17" s="78">
        <f>C17</f>
        <v>7640</v>
      </c>
      <c r="I17" s="72">
        <f>SUM(H17+240)</f>
        <v>7880</v>
      </c>
      <c r="J17" s="72">
        <f t="shared" ref="J17:AL17" si="16">SUM(I17+240)</f>
        <v>8120</v>
      </c>
      <c r="K17" s="72">
        <f t="shared" si="16"/>
        <v>8360</v>
      </c>
      <c r="L17" s="72">
        <f t="shared" si="16"/>
        <v>8600</v>
      </c>
      <c r="M17" s="72">
        <f t="shared" si="16"/>
        <v>8840</v>
      </c>
      <c r="N17" s="72">
        <f t="shared" si="16"/>
        <v>9080</v>
      </c>
      <c r="O17" s="72">
        <f t="shared" si="16"/>
        <v>9320</v>
      </c>
      <c r="P17" s="72">
        <f t="shared" si="16"/>
        <v>9560</v>
      </c>
      <c r="Q17" s="72">
        <f t="shared" si="16"/>
        <v>9800</v>
      </c>
      <c r="R17" s="72">
        <f t="shared" si="16"/>
        <v>10040</v>
      </c>
      <c r="S17" s="72">
        <f t="shared" si="16"/>
        <v>10280</v>
      </c>
      <c r="T17" s="72">
        <f t="shared" si="16"/>
        <v>10520</v>
      </c>
      <c r="U17" s="72">
        <f t="shared" si="16"/>
        <v>10760</v>
      </c>
      <c r="V17" s="72">
        <f t="shared" si="16"/>
        <v>11000</v>
      </c>
      <c r="W17" s="72">
        <f t="shared" si="16"/>
        <v>11240</v>
      </c>
      <c r="X17" s="72">
        <f t="shared" si="16"/>
        <v>11480</v>
      </c>
      <c r="Y17" s="72">
        <f t="shared" si="16"/>
        <v>11720</v>
      </c>
      <c r="Z17" s="72">
        <f t="shared" si="16"/>
        <v>11960</v>
      </c>
      <c r="AA17" s="72">
        <f t="shared" si="16"/>
        <v>12200</v>
      </c>
      <c r="AB17" s="72">
        <f t="shared" si="16"/>
        <v>12440</v>
      </c>
      <c r="AC17" s="72">
        <f t="shared" si="16"/>
        <v>12680</v>
      </c>
      <c r="AD17" s="72">
        <f t="shared" si="16"/>
        <v>12920</v>
      </c>
      <c r="AE17" s="72">
        <f t="shared" si="16"/>
        <v>13160</v>
      </c>
      <c r="AF17" s="72">
        <f t="shared" si="16"/>
        <v>13400</v>
      </c>
      <c r="AG17" s="72">
        <f t="shared" si="16"/>
        <v>13640</v>
      </c>
      <c r="AH17" s="72">
        <f t="shared" si="16"/>
        <v>13880</v>
      </c>
      <c r="AI17" s="72">
        <f t="shared" si="16"/>
        <v>14120</v>
      </c>
      <c r="AJ17" s="72">
        <f t="shared" si="16"/>
        <v>14360</v>
      </c>
      <c r="AK17" s="72">
        <f t="shared" si="16"/>
        <v>14600</v>
      </c>
      <c r="AL17" s="72">
        <f t="shared" si="16"/>
        <v>14840</v>
      </c>
      <c r="AM17" s="72"/>
    </row>
    <row r="18" spans="1:39" s="4" customFormat="1" ht="16.899999999999999" customHeight="1">
      <c r="A18" s="131">
        <v>2</v>
      </c>
      <c r="B18" s="85">
        <v>1972</v>
      </c>
      <c r="C18" s="122">
        <v>110</v>
      </c>
      <c r="D18" s="42" t="s">
        <v>67</v>
      </c>
      <c r="E18" s="43">
        <v>3</v>
      </c>
      <c r="F18" s="42" t="s">
        <v>67</v>
      </c>
      <c r="G18" s="44" t="s">
        <v>3</v>
      </c>
      <c r="H18" s="36">
        <f t="shared" si="2"/>
        <v>110</v>
      </c>
      <c r="I18" s="36">
        <f t="shared" ref="I18:V18" si="17">SUM(H18+3)</f>
        <v>113</v>
      </c>
      <c r="J18" s="36">
        <f t="shared" si="17"/>
        <v>116</v>
      </c>
      <c r="K18" s="36">
        <f t="shared" si="17"/>
        <v>119</v>
      </c>
      <c r="L18" s="36">
        <f t="shared" si="17"/>
        <v>122</v>
      </c>
      <c r="M18" s="36">
        <f t="shared" si="17"/>
        <v>125</v>
      </c>
      <c r="N18" s="36">
        <f t="shared" si="17"/>
        <v>128</v>
      </c>
      <c r="O18" s="36">
        <f t="shared" si="17"/>
        <v>131</v>
      </c>
      <c r="P18" s="36">
        <f t="shared" si="17"/>
        <v>134</v>
      </c>
      <c r="Q18" s="36">
        <f t="shared" si="17"/>
        <v>137</v>
      </c>
      <c r="R18" s="36">
        <f t="shared" si="17"/>
        <v>140</v>
      </c>
      <c r="S18" s="36">
        <f t="shared" si="17"/>
        <v>143</v>
      </c>
      <c r="T18" s="36">
        <f t="shared" si="17"/>
        <v>146</v>
      </c>
      <c r="U18" s="36">
        <f t="shared" si="17"/>
        <v>149</v>
      </c>
      <c r="V18" s="36">
        <f t="shared" si="17"/>
        <v>152</v>
      </c>
      <c r="W18" s="36">
        <f>SUM(V18+4)</f>
        <v>156</v>
      </c>
      <c r="X18" s="36">
        <f>SUM(W18+4)</f>
        <v>160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127"/>
      <c r="AM18" s="124"/>
    </row>
    <row r="19" spans="1:39" s="4" customFormat="1" ht="16.899999999999999" customHeight="1">
      <c r="A19" s="132"/>
      <c r="B19" s="86">
        <v>1977</v>
      </c>
      <c r="C19" s="123">
        <v>260</v>
      </c>
      <c r="D19" s="13" t="s">
        <v>67</v>
      </c>
      <c r="E19" s="14">
        <v>6</v>
      </c>
      <c r="F19" s="13" t="s">
        <v>67</v>
      </c>
      <c r="G19" s="15" t="s">
        <v>69</v>
      </c>
      <c r="H19" s="11">
        <f t="shared" si="2"/>
        <v>260</v>
      </c>
      <c r="I19" s="11">
        <f t="shared" ref="I19:O19" si="18">SUM(H19+6)</f>
        <v>266</v>
      </c>
      <c r="J19" s="11">
        <f t="shared" si="18"/>
        <v>272</v>
      </c>
      <c r="K19" s="11">
        <f t="shared" si="18"/>
        <v>278</v>
      </c>
      <c r="L19" s="11">
        <f t="shared" si="18"/>
        <v>284</v>
      </c>
      <c r="M19" s="11">
        <f t="shared" si="18"/>
        <v>290</v>
      </c>
      <c r="N19" s="11">
        <f t="shared" si="18"/>
        <v>296</v>
      </c>
      <c r="O19" s="11">
        <f t="shared" si="18"/>
        <v>302</v>
      </c>
      <c r="P19" s="11">
        <f>SUM(O19+7)</f>
        <v>309</v>
      </c>
      <c r="Q19" s="11">
        <f t="shared" ref="Q19:X19" si="19">SUM(P19+7)</f>
        <v>316</v>
      </c>
      <c r="R19" s="11">
        <f t="shared" si="19"/>
        <v>323</v>
      </c>
      <c r="S19" s="11">
        <f t="shared" si="19"/>
        <v>330</v>
      </c>
      <c r="T19" s="11">
        <f t="shared" si="19"/>
        <v>337</v>
      </c>
      <c r="U19" s="11">
        <f t="shared" si="19"/>
        <v>344</v>
      </c>
      <c r="V19" s="11">
        <f t="shared" si="19"/>
        <v>351</v>
      </c>
      <c r="W19" s="11">
        <f t="shared" si="19"/>
        <v>358</v>
      </c>
      <c r="X19" s="11">
        <f t="shared" si="19"/>
        <v>365</v>
      </c>
      <c r="Y19" s="11">
        <f>SUM(X19+8)</f>
        <v>373</v>
      </c>
      <c r="Z19" s="11">
        <f>SUM(Y19+8)</f>
        <v>381</v>
      </c>
      <c r="AA19" s="11">
        <f>SUM(Z19+8)</f>
        <v>389</v>
      </c>
      <c r="AB19" s="11">
        <f>SUM(AA19+8)</f>
        <v>397</v>
      </c>
      <c r="AC19" s="11">
        <f>SUM(AB19+8)</f>
        <v>405</v>
      </c>
      <c r="AD19" s="11"/>
      <c r="AE19" s="11"/>
      <c r="AF19" s="11"/>
      <c r="AG19" s="11"/>
      <c r="AH19" s="11"/>
      <c r="AI19" s="11"/>
      <c r="AJ19" s="11"/>
      <c r="AK19" s="11"/>
      <c r="AL19" s="112"/>
      <c r="AM19" s="125"/>
    </row>
    <row r="20" spans="1:39" s="4" customFormat="1" ht="16.899999999999999" customHeight="1">
      <c r="A20" s="132"/>
      <c r="B20" s="86">
        <v>1983</v>
      </c>
      <c r="C20" s="123">
        <v>484</v>
      </c>
      <c r="D20" s="13" t="s">
        <v>67</v>
      </c>
      <c r="E20" s="14">
        <v>12</v>
      </c>
      <c r="F20" s="13" t="s">
        <v>67</v>
      </c>
      <c r="G20" s="15" t="s">
        <v>4</v>
      </c>
      <c r="H20" s="11">
        <v>484</v>
      </c>
      <c r="I20" s="11">
        <f>SUM(H20+12)</f>
        <v>496</v>
      </c>
      <c r="J20" s="11">
        <f t="shared" ref="J20:Z20" si="20">SUM(I20+12)</f>
        <v>508</v>
      </c>
      <c r="K20" s="11">
        <f t="shared" si="20"/>
        <v>520</v>
      </c>
      <c r="L20" s="11">
        <f t="shared" si="20"/>
        <v>532</v>
      </c>
      <c r="M20" s="11">
        <f t="shared" si="20"/>
        <v>544</v>
      </c>
      <c r="N20" s="11">
        <f t="shared" si="20"/>
        <v>556</v>
      </c>
      <c r="O20" s="11">
        <f t="shared" si="20"/>
        <v>568</v>
      </c>
      <c r="P20" s="11">
        <f t="shared" si="20"/>
        <v>580</v>
      </c>
      <c r="Q20" s="11">
        <f t="shared" si="20"/>
        <v>592</v>
      </c>
      <c r="R20" s="11">
        <f t="shared" si="20"/>
        <v>604</v>
      </c>
      <c r="S20" s="11">
        <f t="shared" si="20"/>
        <v>616</v>
      </c>
      <c r="T20" s="11">
        <f t="shared" si="20"/>
        <v>628</v>
      </c>
      <c r="U20" s="11">
        <f t="shared" si="20"/>
        <v>640</v>
      </c>
      <c r="V20" s="11">
        <f t="shared" si="20"/>
        <v>652</v>
      </c>
      <c r="W20" s="11">
        <f t="shared" si="20"/>
        <v>664</v>
      </c>
      <c r="X20" s="11">
        <f t="shared" si="20"/>
        <v>676</v>
      </c>
      <c r="Y20" s="11">
        <f t="shared" si="20"/>
        <v>688</v>
      </c>
      <c r="Z20" s="11">
        <f t="shared" si="20"/>
        <v>700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2"/>
      <c r="AM20" s="125"/>
    </row>
    <row r="21" spans="1:39" s="4" customFormat="1" ht="16.899999999999999" customHeight="1">
      <c r="A21" s="132"/>
      <c r="B21" s="86">
        <v>1983</v>
      </c>
      <c r="C21" s="123">
        <v>460</v>
      </c>
      <c r="D21" s="13" t="s">
        <v>67</v>
      </c>
      <c r="E21" s="14">
        <v>12</v>
      </c>
      <c r="F21" s="13" t="s">
        <v>67</v>
      </c>
      <c r="G21" s="15" t="s">
        <v>5</v>
      </c>
      <c r="H21" s="11">
        <f t="shared" si="2"/>
        <v>460</v>
      </c>
      <c r="I21" s="11">
        <f>SUM(H21+12)</f>
        <v>472</v>
      </c>
      <c r="J21" s="11">
        <f t="shared" ref="J21:AB21" si="21">SUM(I21+12)</f>
        <v>484</v>
      </c>
      <c r="K21" s="11">
        <f t="shared" si="21"/>
        <v>496</v>
      </c>
      <c r="L21" s="11">
        <f t="shared" si="21"/>
        <v>508</v>
      </c>
      <c r="M21" s="11">
        <f t="shared" si="21"/>
        <v>520</v>
      </c>
      <c r="N21" s="11">
        <f t="shared" si="21"/>
        <v>532</v>
      </c>
      <c r="O21" s="11">
        <f t="shared" si="21"/>
        <v>544</v>
      </c>
      <c r="P21" s="11">
        <f t="shared" si="21"/>
        <v>556</v>
      </c>
      <c r="Q21" s="11">
        <f t="shared" si="21"/>
        <v>568</v>
      </c>
      <c r="R21" s="11">
        <f t="shared" si="21"/>
        <v>580</v>
      </c>
      <c r="S21" s="11">
        <f t="shared" si="21"/>
        <v>592</v>
      </c>
      <c r="T21" s="11">
        <f t="shared" si="21"/>
        <v>604</v>
      </c>
      <c r="U21" s="11">
        <f t="shared" si="21"/>
        <v>616</v>
      </c>
      <c r="V21" s="11">
        <f t="shared" si="21"/>
        <v>628</v>
      </c>
      <c r="W21" s="11">
        <f t="shared" si="21"/>
        <v>640</v>
      </c>
      <c r="X21" s="11">
        <f t="shared" si="21"/>
        <v>652</v>
      </c>
      <c r="Y21" s="11">
        <f t="shared" si="21"/>
        <v>664</v>
      </c>
      <c r="Z21" s="11">
        <f t="shared" si="21"/>
        <v>676</v>
      </c>
      <c r="AA21" s="11">
        <f t="shared" si="21"/>
        <v>688</v>
      </c>
      <c r="AB21" s="11">
        <f t="shared" si="21"/>
        <v>700</v>
      </c>
      <c r="AC21" s="11">
        <f>SUM(AB21+0)</f>
        <v>700</v>
      </c>
      <c r="AD21" s="11"/>
      <c r="AE21" s="11"/>
      <c r="AF21" s="11"/>
      <c r="AG21" s="11"/>
      <c r="AH21" s="11"/>
      <c r="AI21" s="11"/>
      <c r="AJ21" s="11"/>
      <c r="AK21" s="11"/>
      <c r="AL21" s="112"/>
      <c r="AM21" s="125"/>
    </row>
    <row r="22" spans="1:39" s="4" customFormat="1" ht="16.899999999999999" customHeight="1">
      <c r="A22" s="132"/>
      <c r="B22" s="86">
        <v>1987</v>
      </c>
      <c r="C22" s="123">
        <v>625</v>
      </c>
      <c r="D22" s="13" t="s">
        <v>67</v>
      </c>
      <c r="E22" s="14">
        <v>16</v>
      </c>
      <c r="F22" s="13" t="s">
        <v>67</v>
      </c>
      <c r="G22" s="15">
        <v>945</v>
      </c>
      <c r="H22" s="11">
        <f t="shared" si="2"/>
        <v>625</v>
      </c>
      <c r="I22" s="11">
        <f>SUM(H22+16)</f>
        <v>641</v>
      </c>
      <c r="J22" s="11">
        <f t="shared" ref="J22:AB22" si="22">SUM(I22+16)</f>
        <v>657</v>
      </c>
      <c r="K22" s="11">
        <f t="shared" si="22"/>
        <v>673</v>
      </c>
      <c r="L22" s="11">
        <f t="shared" si="22"/>
        <v>689</v>
      </c>
      <c r="M22" s="11">
        <f t="shared" si="22"/>
        <v>705</v>
      </c>
      <c r="N22" s="11">
        <f t="shared" si="22"/>
        <v>721</v>
      </c>
      <c r="O22" s="11">
        <f t="shared" si="22"/>
        <v>737</v>
      </c>
      <c r="P22" s="11">
        <f t="shared" si="22"/>
        <v>753</v>
      </c>
      <c r="Q22" s="11">
        <f t="shared" si="22"/>
        <v>769</v>
      </c>
      <c r="R22" s="11">
        <f t="shared" si="22"/>
        <v>785</v>
      </c>
      <c r="S22" s="11">
        <f t="shared" si="22"/>
        <v>801</v>
      </c>
      <c r="T22" s="11">
        <f t="shared" si="22"/>
        <v>817</v>
      </c>
      <c r="U22" s="11">
        <f t="shared" si="22"/>
        <v>833</v>
      </c>
      <c r="V22" s="11">
        <f t="shared" si="22"/>
        <v>849</v>
      </c>
      <c r="W22" s="11">
        <f t="shared" si="22"/>
        <v>865</v>
      </c>
      <c r="X22" s="11">
        <f t="shared" si="22"/>
        <v>881</v>
      </c>
      <c r="Y22" s="11">
        <f t="shared" si="22"/>
        <v>897</v>
      </c>
      <c r="Z22" s="11">
        <f t="shared" si="22"/>
        <v>913</v>
      </c>
      <c r="AA22" s="11">
        <f t="shared" si="22"/>
        <v>929</v>
      </c>
      <c r="AB22" s="11">
        <f t="shared" si="22"/>
        <v>945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2"/>
      <c r="AM22" s="125"/>
    </row>
    <row r="23" spans="1:39" s="4" customFormat="1" ht="16.899999999999999" customHeight="1">
      <c r="A23" s="132"/>
      <c r="B23" s="86">
        <v>1991</v>
      </c>
      <c r="C23" s="123">
        <v>945</v>
      </c>
      <c r="D23" s="13" t="s">
        <v>67</v>
      </c>
      <c r="E23" s="14">
        <v>32</v>
      </c>
      <c r="F23" s="13" t="s">
        <v>67</v>
      </c>
      <c r="G23" s="15">
        <v>1425</v>
      </c>
      <c r="H23" s="11">
        <f t="shared" si="2"/>
        <v>945</v>
      </c>
      <c r="I23" s="11">
        <f>SUM(H23+32)</f>
        <v>977</v>
      </c>
      <c r="J23" s="11">
        <f t="shared" ref="J23:AL23" si="23">SUM(I23+32)</f>
        <v>1009</v>
      </c>
      <c r="K23" s="11">
        <f t="shared" si="23"/>
        <v>1041</v>
      </c>
      <c r="L23" s="11">
        <f t="shared" si="23"/>
        <v>1073</v>
      </c>
      <c r="M23" s="11">
        <f t="shared" si="23"/>
        <v>1105</v>
      </c>
      <c r="N23" s="11">
        <f t="shared" si="23"/>
        <v>1137</v>
      </c>
      <c r="O23" s="11">
        <f t="shared" si="23"/>
        <v>1169</v>
      </c>
      <c r="P23" s="11">
        <f t="shared" si="23"/>
        <v>1201</v>
      </c>
      <c r="Q23" s="11">
        <f t="shared" si="23"/>
        <v>1233</v>
      </c>
      <c r="R23" s="11">
        <f t="shared" si="23"/>
        <v>1265</v>
      </c>
      <c r="S23" s="11">
        <f t="shared" si="23"/>
        <v>1297</v>
      </c>
      <c r="T23" s="11">
        <f t="shared" si="23"/>
        <v>1329</v>
      </c>
      <c r="U23" s="11">
        <f t="shared" si="23"/>
        <v>1361</v>
      </c>
      <c r="V23" s="11">
        <f t="shared" si="23"/>
        <v>1393</v>
      </c>
      <c r="W23" s="11">
        <f t="shared" si="23"/>
        <v>1425</v>
      </c>
      <c r="X23" s="11">
        <f t="shared" si="23"/>
        <v>1457</v>
      </c>
      <c r="Y23" s="11">
        <f t="shared" si="23"/>
        <v>1489</v>
      </c>
      <c r="Z23" s="11">
        <f t="shared" si="23"/>
        <v>1521</v>
      </c>
      <c r="AA23" s="11">
        <f t="shared" si="23"/>
        <v>1553</v>
      </c>
      <c r="AB23" s="11">
        <f t="shared" si="23"/>
        <v>1585</v>
      </c>
      <c r="AC23" s="11">
        <f t="shared" si="23"/>
        <v>1617</v>
      </c>
      <c r="AD23" s="11">
        <f t="shared" si="23"/>
        <v>1649</v>
      </c>
      <c r="AE23" s="11">
        <f t="shared" si="23"/>
        <v>1681</v>
      </c>
      <c r="AF23" s="11">
        <f t="shared" si="23"/>
        <v>1713</v>
      </c>
      <c r="AG23" s="11">
        <f t="shared" si="23"/>
        <v>1745</v>
      </c>
      <c r="AH23" s="11">
        <f t="shared" si="23"/>
        <v>1777</v>
      </c>
      <c r="AI23" s="11">
        <f t="shared" si="23"/>
        <v>1809</v>
      </c>
      <c r="AJ23" s="11">
        <f t="shared" si="23"/>
        <v>1841</v>
      </c>
      <c r="AK23" s="11">
        <f t="shared" si="23"/>
        <v>1873</v>
      </c>
      <c r="AL23" s="112">
        <f t="shared" si="23"/>
        <v>1905</v>
      </c>
      <c r="AM23" s="125"/>
    </row>
    <row r="24" spans="1:39" s="4" customFormat="1" ht="16.899999999999999" customHeight="1">
      <c r="A24" s="132"/>
      <c r="B24" s="86">
        <v>1994</v>
      </c>
      <c r="C24" s="123">
        <v>1275</v>
      </c>
      <c r="D24" s="13" t="s">
        <v>67</v>
      </c>
      <c r="E24" s="14">
        <v>44</v>
      </c>
      <c r="F24" s="13" t="s">
        <v>67</v>
      </c>
      <c r="G24" s="15">
        <v>1935</v>
      </c>
      <c r="H24" s="11">
        <f t="shared" si="2"/>
        <v>1275</v>
      </c>
      <c r="I24" s="11">
        <f>SUM(H24+44)</f>
        <v>1319</v>
      </c>
      <c r="J24" s="11">
        <f t="shared" ref="J24:AL24" si="24">SUM(I24+44)</f>
        <v>1363</v>
      </c>
      <c r="K24" s="11">
        <f t="shared" si="24"/>
        <v>1407</v>
      </c>
      <c r="L24" s="11">
        <f t="shared" si="24"/>
        <v>1451</v>
      </c>
      <c r="M24" s="11">
        <f t="shared" si="24"/>
        <v>1495</v>
      </c>
      <c r="N24" s="11">
        <f t="shared" si="24"/>
        <v>1539</v>
      </c>
      <c r="O24" s="11">
        <f t="shared" si="24"/>
        <v>1583</v>
      </c>
      <c r="P24" s="11">
        <f t="shared" si="24"/>
        <v>1627</v>
      </c>
      <c r="Q24" s="11">
        <f t="shared" si="24"/>
        <v>1671</v>
      </c>
      <c r="R24" s="11">
        <f t="shared" si="24"/>
        <v>1715</v>
      </c>
      <c r="S24" s="11">
        <f t="shared" si="24"/>
        <v>1759</v>
      </c>
      <c r="T24" s="11">
        <f t="shared" si="24"/>
        <v>1803</v>
      </c>
      <c r="U24" s="11">
        <f t="shared" si="24"/>
        <v>1847</v>
      </c>
      <c r="V24" s="11">
        <f t="shared" si="24"/>
        <v>1891</v>
      </c>
      <c r="W24" s="11">
        <f t="shared" si="24"/>
        <v>1935</v>
      </c>
      <c r="X24" s="11">
        <f t="shared" si="24"/>
        <v>1979</v>
      </c>
      <c r="Y24" s="11">
        <f t="shared" si="24"/>
        <v>2023</v>
      </c>
      <c r="Z24" s="11">
        <f t="shared" si="24"/>
        <v>2067</v>
      </c>
      <c r="AA24" s="11">
        <f t="shared" si="24"/>
        <v>2111</v>
      </c>
      <c r="AB24" s="11">
        <f t="shared" si="24"/>
        <v>2155</v>
      </c>
      <c r="AC24" s="11">
        <f t="shared" si="24"/>
        <v>2199</v>
      </c>
      <c r="AD24" s="11">
        <f t="shared" si="24"/>
        <v>2243</v>
      </c>
      <c r="AE24" s="11">
        <f t="shared" si="24"/>
        <v>2287</v>
      </c>
      <c r="AF24" s="11">
        <f t="shared" si="24"/>
        <v>2331</v>
      </c>
      <c r="AG24" s="11">
        <f t="shared" si="24"/>
        <v>2375</v>
      </c>
      <c r="AH24" s="11">
        <f t="shared" si="24"/>
        <v>2419</v>
      </c>
      <c r="AI24" s="11">
        <f t="shared" si="24"/>
        <v>2463</v>
      </c>
      <c r="AJ24" s="11">
        <f t="shared" si="24"/>
        <v>2507</v>
      </c>
      <c r="AK24" s="11">
        <f t="shared" si="24"/>
        <v>2551</v>
      </c>
      <c r="AL24" s="112">
        <f t="shared" si="24"/>
        <v>2595</v>
      </c>
      <c r="AM24" s="125"/>
    </row>
    <row r="25" spans="1:39" s="4" customFormat="1" ht="16.899999999999999" customHeight="1">
      <c r="A25" s="132"/>
      <c r="B25" s="86">
        <v>2001</v>
      </c>
      <c r="C25" s="123">
        <v>1915</v>
      </c>
      <c r="D25" s="13" t="s">
        <v>67</v>
      </c>
      <c r="E25" s="14">
        <v>65</v>
      </c>
      <c r="F25" s="13" t="s">
        <v>67</v>
      </c>
      <c r="G25" s="15">
        <v>3865</v>
      </c>
      <c r="H25" s="11">
        <f t="shared" si="2"/>
        <v>1915</v>
      </c>
      <c r="I25" s="11">
        <f>SUM(H25+65)</f>
        <v>1980</v>
      </c>
      <c r="J25" s="11">
        <f t="shared" ref="J25:AL25" si="25">SUM(I25+65)</f>
        <v>2045</v>
      </c>
      <c r="K25" s="11">
        <f t="shared" si="25"/>
        <v>2110</v>
      </c>
      <c r="L25" s="11">
        <f t="shared" si="25"/>
        <v>2175</v>
      </c>
      <c r="M25" s="11">
        <f t="shared" si="25"/>
        <v>2240</v>
      </c>
      <c r="N25" s="11">
        <f t="shared" si="25"/>
        <v>2305</v>
      </c>
      <c r="O25" s="11">
        <f t="shared" si="25"/>
        <v>2370</v>
      </c>
      <c r="P25" s="11">
        <f t="shared" si="25"/>
        <v>2435</v>
      </c>
      <c r="Q25" s="11">
        <f t="shared" si="25"/>
        <v>2500</v>
      </c>
      <c r="R25" s="11">
        <f t="shared" si="25"/>
        <v>2565</v>
      </c>
      <c r="S25" s="11">
        <f t="shared" si="25"/>
        <v>2630</v>
      </c>
      <c r="T25" s="11">
        <f t="shared" si="25"/>
        <v>2695</v>
      </c>
      <c r="U25" s="11">
        <f t="shared" si="25"/>
        <v>2760</v>
      </c>
      <c r="V25" s="11">
        <f t="shared" si="25"/>
        <v>2825</v>
      </c>
      <c r="W25" s="11">
        <f t="shared" si="25"/>
        <v>2890</v>
      </c>
      <c r="X25" s="11">
        <f t="shared" si="25"/>
        <v>2955</v>
      </c>
      <c r="Y25" s="11">
        <f t="shared" si="25"/>
        <v>3020</v>
      </c>
      <c r="Z25" s="11">
        <f t="shared" si="25"/>
        <v>3085</v>
      </c>
      <c r="AA25" s="11">
        <f t="shared" si="25"/>
        <v>3150</v>
      </c>
      <c r="AB25" s="11">
        <f t="shared" si="25"/>
        <v>3215</v>
      </c>
      <c r="AC25" s="11">
        <f t="shared" si="25"/>
        <v>3280</v>
      </c>
      <c r="AD25" s="11">
        <f t="shared" si="25"/>
        <v>3345</v>
      </c>
      <c r="AE25" s="11">
        <f t="shared" si="25"/>
        <v>3410</v>
      </c>
      <c r="AF25" s="11">
        <f t="shared" si="25"/>
        <v>3475</v>
      </c>
      <c r="AG25" s="11">
        <f t="shared" si="25"/>
        <v>3540</v>
      </c>
      <c r="AH25" s="11">
        <f t="shared" si="25"/>
        <v>3605</v>
      </c>
      <c r="AI25" s="11">
        <f t="shared" si="25"/>
        <v>3670</v>
      </c>
      <c r="AJ25" s="11">
        <f t="shared" si="25"/>
        <v>3735</v>
      </c>
      <c r="AK25" s="11">
        <f t="shared" si="25"/>
        <v>3800</v>
      </c>
      <c r="AL25" s="112">
        <f t="shared" si="25"/>
        <v>3865</v>
      </c>
      <c r="AM25" s="125"/>
    </row>
    <row r="26" spans="1:39" s="4" customFormat="1" ht="16.899999999999999" customHeight="1">
      <c r="A26" s="132"/>
      <c r="B26" s="86">
        <v>2005</v>
      </c>
      <c r="C26" s="123">
        <v>2200</v>
      </c>
      <c r="D26" s="13" t="s">
        <v>67</v>
      </c>
      <c r="E26" s="14">
        <v>75</v>
      </c>
      <c r="F26" s="13" t="s">
        <v>67</v>
      </c>
      <c r="G26" s="15">
        <v>4450</v>
      </c>
      <c r="H26" s="11">
        <f t="shared" si="2"/>
        <v>2200</v>
      </c>
      <c r="I26" s="11">
        <f>SUM(H26+75)</f>
        <v>2275</v>
      </c>
      <c r="J26" s="11">
        <f t="shared" ref="J26:AL26" si="26">SUM(I26+75)</f>
        <v>2350</v>
      </c>
      <c r="K26" s="11">
        <f t="shared" si="26"/>
        <v>2425</v>
      </c>
      <c r="L26" s="11">
        <f t="shared" si="26"/>
        <v>2500</v>
      </c>
      <c r="M26" s="11">
        <f t="shared" si="26"/>
        <v>2575</v>
      </c>
      <c r="N26" s="11">
        <f t="shared" si="26"/>
        <v>2650</v>
      </c>
      <c r="O26" s="11">
        <f t="shared" si="26"/>
        <v>2725</v>
      </c>
      <c r="P26" s="11">
        <f t="shared" si="26"/>
        <v>2800</v>
      </c>
      <c r="Q26" s="11">
        <f t="shared" si="26"/>
        <v>2875</v>
      </c>
      <c r="R26" s="11">
        <f t="shared" si="26"/>
        <v>2950</v>
      </c>
      <c r="S26" s="11">
        <f t="shared" si="26"/>
        <v>3025</v>
      </c>
      <c r="T26" s="11">
        <f t="shared" si="26"/>
        <v>3100</v>
      </c>
      <c r="U26" s="11">
        <f t="shared" si="26"/>
        <v>3175</v>
      </c>
      <c r="V26" s="11">
        <f t="shared" si="26"/>
        <v>3250</v>
      </c>
      <c r="W26" s="11">
        <f t="shared" si="26"/>
        <v>3325</v>
      </c>
      <c r="X26" s="11">
        <f t="shared" si="26"/>
        <v>3400</v>
      </c>
      <c r="Y26" s="11">
        <f t="shared" si="26"/>
        <v>3475</v>
      </c>
      <c r="Z26" s="11">
        <f t="shared" si="26"/>
        <v>3550</v>
      </c>
      <c r="AA26" s="11">
        <f t="shared" si="26"/>
        <v>3625</v>
      </c>
      <c r="AB26" s="11">
        <f t="shared" si="26"/>
        <v>3700</v>
      </c>
      <c r="AC26" s="11">
        <f t="shared" si="26"/>
        <v>3775</v>
      </c>
      <c r="AD26" s="11">
        <f t="shared" si="26"/>
        <v>3850</v>
      </c>
      <c r="AE26" s="11">
        <f t="shared" si="26"/>
        <v>3925</v>
      </c>
      <c r="AF26" s="11">
        <f t="shared" si="26"/>
        <v>4000</v>
      </c>
      <c r="AG26" s="11">
        <f t="shared" si="26"/>
        <v>4075</v>
      </c>
      <c r="AH26" s="11">
        <f t="shared" si="26"/>
        <v>4150</v>
      </c>
      <c r="AI26" s="11">
        <f t="shared" si="26"/>
        <v>4225</v>
      </c>
      <c r="AJ26" s="11">
        <f t="shared" si="26"/>
        <v>4300</v>
      </c>
      <c r="AK26" s="11">
        <f t="shared" si="26"/>
        <v>4375</v>
      </c>
      <c r="AL26" s="112">
        <f t="shared" si="26"/>
        <v>4450</v>
      </c>
      <c r="AM26" s="125">
        <f>SUM(C26*45%)</f>
        <v>990</v>
      </c>
    </row>
    <row r="27" spans="1:39" s="4" customFormat="1" ht="16.899999999999999" customHeight="1">
      <c r="A27" s="132"/>
      <c r="B27" s="86">
        <v>2007</v>
      </c>
      <c r="C27" s="123">
        <v>2530</v>
      </c>
      <c r="D27" s="13" t="s">
        <v>67</v>
      </c>
      <c r="E27" s="14">
        <v>85</v>
      </c>
      <c r="F27" s="13" t="s">
        <v>67</v>
      </c>
      <c r="G27" s="15">
        <v>5080</v>
      </c>
      <c r="H27" s="11">
        <f t="shared" si="2"/>
        <v>2530</v>
      </c>
      <c r="I27" s="11">
        <f>SUM(H27+85)</f>
        <v>2615</v>
      </c>
      <c r="J27" s="11">
        <f t="shared" ref="J27:AL27" si="27">SUM(I27+85)</f>
        <v>2700</v>
      </c>
      <c r="K27" s="11">
        <f t="shared" si="27"/>
        <v>2785</v>
      </c>
      <c r="L27" s="11">
        <f t="shared" si="27"/>
        <v>2870</v>
      </c>
      <c r="M27" s="11">
        <f t="shared" si="27"/>
        <v>2955</v>
      </c>
      <c r="N27" s="11">
        <f t="shared" si="27"/>
        <v>3040</v>
      </c>
      <c r="O27" s="11">
        <f t="shared" si="27"/>
        <v>3125</v>
      </c>
      <c r="P27" s="11">
        <f t="shared" si="27"/>
        <v>3210</v>
      </c>
      <c r="Q27" s="11">
        <f t="shared" si="27"/>
        <v>3295</v>
      </c>
      <c r="R27" s="11">
        <f t="shared" si="27"/>
        <v>3380</v>
      </c>
      <c r="S27" s="11">
        <f t="shared" si="27"/>
        <v>3465</v>
      </c>
      <c r="T27" s="11">
        <f t="shared" si="27"/>
        <v>3550</v>
      </c>
      <c r="U27" s="11">
        <f t="shared" si="27"/>
        <v>3635</v>
      </c>
      <c r="V27" s="11">
        <f t="shared" si="27"/>
        <v>3720</v>
      </c>
      <c r="W27" s="11">
        <f t="shared" si="27"/>
        <v>3805</v>
      </c>
      <c r="X27" s="11">
        <f t="shared" si="27"/>
        <v>3890</v>
      </c>
      <c r="Y27" s="11">
        <f t="shared" si="27"/>
        <v>3975</v>
      </c>
      <c r="Z27" s="11">
        <f t="shared" si="27"/>
        <v>4060</v>
      </c>
      <c r="AA27" s="11">
        <f t="shared" si="27"/>
        <v>4145</v>
      </c>
      <c r="AB27" s="11">
        <f t="shared" si="27"/>
        <v>4230</v>
      </c>
      <c r="AC27" s="11">
        <f t="shared" si="27"/>
        <v>4315</v>
      </c>
      <c r="AD27" s="11">
        <f t="shared" si="27"/>
        <v>4400</v>
      </c>
      <c r="AE27" s="11">
        <f t="shared" si="27"/>
        <v>4485</v>
      </c>
      <c r="AF27" s="11">
        <f t="shared" si="27"/>
        <v>4570</v>
      </c>
      <c r="AG27" s="11">
        <f t="shared" si="27"/>
        <v>4655</v>
      </c>
      <c r="AH27" s="11">
        <f t="shared" si="27"/>
        <v>4740</v>
      </c>
      <c r="AI27" s="11">
        <f t="shared" si="27"/>
        <v>4825</v>
      </c>
      <c r="AJ27" s="11">
        <f t="shared" si="27"/>
        <v>4910</v>
      </c>
      <c r="AK27" s="11">
        <f t="shared" si="27"/>
        <v>4995</v>
      </c>
      <c r="AL27" s="112">
        <f t="shared" si="27"/>
        <v>5080</v>
      </c>
      <c r="AM27" s="125">
        <f>SUM(C27*45%)</f>
        <v>1138.5</v>
      </c>
    </row>
    <row r="28" spans="1:39" s="4" customFormat="1" ht="16.899999999999999" customHeight="1">
      <c r="A28" s="133"/>
      <c r="B28" s="86">
        <v>2008</v>
      </c>
      <c r="C28" s="123">
        <v>3035</v>
      </c>
      <c r="D28" s="13" t="s">
        <v>67</v>
      </c>
      <c r="E28" s="14">
        <v>100</v>
      </c>
      <c r="F28" s="13" t="s">
        <v>67</v>
      </c>
      <c r="G28" s="15">
        <v>6035</v>
      </c>
      <c r="H28" s="11">
        <f>C28</f>
        <v>3035</v>
      </c>
      <c r="I28" s="11">
        <f>SUM(H28+100)</f>
        <v>3135</v>
      </c>
      <c r="J28" s="11">
        <f t="shared" ref="J28:AL28" si="28">SUM(I28+100)</f>
        <v>3235</v>
      </c>
      <c r="K28" s="11">
        <f t="shared" si="28"/>
        <v>3335</v>
      </c>
      <c r="L28" s="11">
        <f t="shared" si="28"/>
        <v>3435</v>
      </c>
      <c r="M28" s="11">
        <f t="shared" si="28"/>
        <v>3535</v>
      </c>
      <c r="N28" s="11">
        <f t="shared" si="28"/>
        <v>3635</v>
      </c>
      <c r="O28" s="11">
        <f t="shared" si="28"/>
        <v>3735</v>
      </c>
      <c r="P28" s="11">
        <f t="shared" si="28"/>
        <v>3835</v>
      </c>
      <c r="Q28" s="11">
        <f t="shared" si="28"/>
        <v>3935</v>
      </c>
      <c r="R28" s="11">
        <f t="shared" si="28"/>
        <v>4035</v>
      </c>
      <c r="S28" s="11">
        <f t="shared" si="28"/>
        <v>4135</v>
      </c>
      <c r="T28" s="11">
        <f t="shared" si="28"/>
        <v>4235</v>
      </c>
      <c r="U28" s="11">
        <f t="shared" si="28"/>
        <v>4335</v>
      </c>
      <c r="V28" s="11">
        <f t="shared" si="28"/>
        <v>4435</v>
      </c>
      <c r="W28" s="11">
        <f t="shared" si="28"/>
        <v>4535</v>
      </c>
      <c r="X28" s="11">
        <f t="shared" si="28"/>
        <v>4635</v>
      </c>
      <c r="Y28" s="11">
        <f t="shared" si="28"/>
        <v>4735</v>
      </c>
      <c r="Z28" s="11">
        <f t="shared" si="28"/>
        <v>4835</v>
      </c>
      <c r="AA28" s="11">
        <f t="shared" si="28"/>
        <v>4935</v>
      </c>
      <c r="AB28" s="11">
        <f t="shared" si="28"/>
        <v>5035</v>
      </c>
      <c r="AC28" s="11">
        <f t="shared" si="28"/>
        <v>5135</v>
      </c>
      <c r="AD28" s="11">
        <f t="shared" si="28"/>
        <v>5235</v>
      </c>
      <c r="AE28" s="11">
        <f t="shared" si="28"/>
        <v>5335</v>
      </c>
      <c r="AF28" s="11">
        <f t="shared" si="28"/>
        <v>5435</v>
      </c>
      <c r="AG28" s="11">
        <f t="shared" si="28"/>
        <v>5535</v>
      </c>
      <c r="AH28" s="11">
        <f t="shared" si="28"/>
        <v>5635</v>
      </c>
      <c r="AI28" s="11">
        <f t="shared" si="28"/>
        <v>5735</v>
      </c>
      <c r="AJ28" s="11">
        <f t="shared" si="28"/>
        <v>5835</v>
      </c>
      <c r="AK28" s="11">
        <f t="shared" si="28"/>
        <v>5935</v>
      </c>
      <c r="AL28" s="112">
        <f t="shared" si="28"/>
        <v>6035</v>
      </c>
      <c r="AM28" s="125">
        <f>SUM(C28*45%)</f>
        <v>1365.75</v>
      </c>
    </row>
    <row r="29" spans="1:39" s="4" customFormat="1" ht="16.899999999999999" customHeight="1">
      <c r="A29" s="133"/>
      <c r="B29" s="86">
        <v>2011</v>
      </c>
      <c r="C29" s="123">
        <v>4900</v>
      </c>
      <c r="D29" s="13" t="s">
        <v>67</v>
      </c>
      <c r="E29" s="14">
        <v>170</v>
      </c>
      <c r="F29" s="13" t="s">
        <v>67</v>
      </c>
      <c r="G29" s="15">
        <f>AL29</f>
        <v>10000</v>
      </c>
      <c r="H29" s="11">
        <f>C29</f>
        <v>4900</v>
      </c>
      <c r="I29" s="11">
        <f>SUM(H29+170)</f>
        <v>5070</v>
      </c>
      <c r="J29" s="11">
        <f t="shared" ref="J29" si="29">SUM(I29+170)</f>
        <v>5240</v>
      </c>
      <c r="K29" s="11">
        <f t="shared" ref="K29" si="30">SUM(J29+170)</f>
        <v>5410</v>
      </c>
      <c r="L29" s="11">
        <f t="shared" ref="L29" si="31">SUM(K29+170)</f>
        <v>5580</v>
      </c>
      <c r="M29" s="11">
        <f t="shared" ref="M29" si="32">SUM(L29+170)</f>
        <v>5750</v>
      </c>
      <c r="N29" s="11">
        <f t="shared" ref="N29" si="33">SUM(M29+170)</f>
        <v>5920</v>
      </c>
      <c r="O29" s="11">
        <f t="shared" ref="O29" si="34">SUM(N29+170)</f>
        <v>6090</v>
      </c>
      <c r="P29" s="11">
        <f t="shared" ref="P29" si="35">SUM(O29+170)</f>
        <v>6260</v>
      </c>
      <c r="Q29" s="11">
        <f t="shared" ref="Q29" si="36">SUM(P29+170)</f>
        <v>6430</v>
      </c>
      <c r="R29" s="11">
        <f t="shared" ref="R29" si="37">SUM(Q29+170)</f>
        <v>6600</v>
      </c>
      <c r="S29" s="11">
        <f t="shared" ref="S29" si="38">SUM(R29+170)</f>
        <v>6770</v>
      </c>
      <c r="T29" s="11">
        <f t="shared" ref="T29" si="39">SUM(S29+170)</f>
        <v>6940</v>
      </c>
      <c r="U29" s="11">
        <f t="shared" ref="U29" si="40">SUM(T29+170)</f>
        <v>7110</v>
      </c>
      <c r="V29" s="11">
        <f t="shared" ref="V29" si="41">SUM(U29+170)</f>
        <v>7280</v>
      </c>
      <c r="W29" s="11">
        <f t="shared" ref="W29" si="42">SUM(V29+170)</f>
        <v>7450</v>
      </c>
      <c r="X29" s="11">
        <f t="shared" ref="X29" si="43">SUM(W29+170)</f>
        <v>7620</v>
      </c>
      <c r="Y29" s="11">
        <f t="shared" ref="Y29" si="44">SUM(X29+170)</f>
        <v>7790</v>
      </c>
      <c r="Z29" s="11">
        <f t="shared" ref="Z29" si="45">SUM(Y29+170)</f>
        <v>7960</v>
      </c>
      <c r="AA29" s="11">
        <f t="shared" ref="AA29" si="46">SUM(Z29+170)</f>
        <v>8130</v>
      </c>
      <c r="AB29" s="11">
        <f t="shared" ref="AB29" si="47">SUM(AA29+170)</f>
        <v>8300</v>
      </c>
      <c r="AC29" s="11">
        <f t="shared" ref="AC29" si="48">SUM(AB29+170)</f>
        <v>8470</v>
      </c>
      <c r="AD29" s="11">
        <f t="shared" ref="AD29" si="49">SUM(AC29+170)</f>
        <v>8640</v>
      </c>
      <c r="AE29" s="11">
        <f t="shared" ref="AE29" si="50">SUM(AD29+170)</f>
        <v>8810</v>
      </c>
      <c r="AF29" s="11">
        <f t="shared" ref="AF29" si="51">SUM(AE29+170)</f>
        <v>8980</v>
      </c>
      <c r="AG29" s="11">
        <f t="shared" ref="AG29" si="52">SUM(AF29+170)</f>
        <v>9150</v>
      </c>
      <c r="AH29" s="11">
        <f t="shared" ref="AH29" si="53">SUM(AG29+170)</f>
        <v>9320</v>
      </c>
      <c r="AI29" s="11">
        <f t="shared" ref="AI29" si="54">SUM(AH29+170)</f>
        <v>9490</v>
      </c>
      <c r="AJ29" s="11">
        <f t="shared" ref="AJ29" si="55">SUM(AI29+170)</f>
        <v>9660</v>
      </c>
      <c r="AK29" s="11">
        <f t="shared" ref="AK29" si="56">SUM(AJ29+170)</f>
        <v>9830</v>
      </c>
      <c r="AL29" s="112">
        <f t="shared" ref="AL29" si="57">SUM(AK29+170)</f>
        <v>10000</v>
      </c>
      <c r="AM29" s="125"/>
    </row>
    <row r="30" spans="1:39" s="30" customFormat="1" ht="16.899999999999999" customHeight="1">
      <c r="A30" s="133"/>
      <c r="B30" s="86">
        <v>2015</v>
      </c>
      <c r="C30" s="123">
        <v>6335</v>
      </c>
      <c r="D30" s="13" t="s">
        <v>67</v>
      </c>
      <c r="E30" s="14">
        <v>220</v>
      </c>
      <c r="F30" s="13" t="s">
        <v>67</v>
      </c>
      <c r="G30" s="15">
        <v>12936</v>
      </c>
      <c r="H30" s="11">
        <f>C30</f>
        <v>6335</v>
      </c>
      <c r="I30" s="11">
        <f>SUM(H30+220)</f>
        <v>6555</v>
      </c>
      <c r="J30" s="11">
        <f t="shared" ref="J30" si="58">SUM(I30+220)</f>
        <v>6775</v>
      </c>
      <c r="K30" s="11">
        <f t="shared" ref="K30" si="59">SUM(J30+220)</f>
        <v>6995</v>
      </c>
      <c r="L30" s="11">
        <f t="shared" ref="L30" si="60">SUM(K30+220)</f>
        <v>7215</v>
      </c>
      <c r="M30" s="11">
        <f t="shared" ref="M30" si="61">SUM(L30+220)</f>
        <v>7435</v>
      </c>
      <c r="N30" s="11">
        <f t="shared" ref="N30" si="62">SUM(M30+220)</f>
        <v>7655</v>
      </c>
      <c r="O30" s="11">
        <f t="shared" ref="O30" si="63">SUM(N30+220)</f>
        <v>7875</v>
      </c>
      <c r="P30" s="11">
        <f t="shared" ref="P30" si="64">SUM(O30+220)</f>
        <v>8095</v>
      </c>
      <c r="Q30" s="11">
        <f t="shared" ref="Q30" si="65">SUM(P30+220)</f>
        <v>8315</v>
      </c>
      <c r="R30" s="11">
        <f t="shared" ref="R30" si="66">SUM(Q30+220)</f>
        <v>8535</v>
      </c>
      <c r="S30" s="11">
        <f t="shared" ref="S30" si="67">SUM(R30+220)</f>
        <v>8755</v>
      </c>
      <c r="T30" s="11">
        <f t="shared" ref="T30" si="68">SUM(S30+220)</f>
        <v>8975</v>
      </c>
      <c r="U30" s="11">
        <f t="shared" ref="U30" si="69">SUM(T30+220)</f>
        <v>9195</v>
      </c>
      <c r="V30" s="11">
        <f t="shared" ref="V30" si="70">SUM(U30+220)</f>
        <v>9415</v>
      </c>
      <c r="W30" s="11">
        <f t="shared" ref="W30" si="71">SUM(V30+220)</f>
        <v>9635</v>
      </c>
      <c r="X30" s="11">
        <f t="shared" ref="X30" si="72">SUM(W30+220)</f>
        <v>9855</v>
      </c>
      <c r="Y30" s="11">
        <f t="shared" ref="Y30" si="73">SUM(X30+220)</f>
        <v>10075</v>
      </c>
      <c r="Z30" s="11">
        <f t="shared" ref="Z30" si="74">SUM(Y30+220)</f>
        <v>10295</v>
      </c>
      <c r="AA30" s="11">
        <f t="shared" ref="AA30" si="75">SUM(Z30+220)</f>
        <v>10515</v>
      </c>
      <c r="AB30" s="11">
        <f t="shared" ref="AB30" si="76">SUM(AA30+220)</f>
        <v>10735</v>
      </c>
      <c r="AC30" s="11">
        <f t="shared" ref="AC30" si="77">SUM(AB30+220)</f>
        <v>10955</v>
      </c>
      <c r="AD30" s="11">
        <f t="shared" ref="AD30" si="78">SUM(AC30+220)</f>
        <v>11175</v>
      </c>
      <c r="AE30" s="11">
        <f t="shared" ref="AE30" si="79">SUM(AD30+220)</f>
        <v>11395</v>
      </c>
      <c r="AF30" s="11">
        <f t="shared" ref="AF30" si="80">SUM(AE30+220)</f>
        <v>11615</v>
      </c>
      <c r="AG30" s="11">
        <f t="shared" ref="AG30" si="81">SUM(AF30+220)</f>
        <v>11835</v>
      </c>
      <c r="AH30" s="11">
        <f t="shared" ref="AH30" si="82">SUM(AG30+220)</f>
        <v>12055</v>
      </c>
      <c r="AI30" s="11">
        <f t="shared" ref="AI30" si="83">SUM(AH30+220)</f>
        <v>12275</v>
      </c>
      <c r="AJ30" s="11">
        <f t="shared" ref="AJ30" si="84">SUM(AI30+220)</f>
        <v>12495</v>
      </c>
      <c r="AK30" s="11">
        <f t="shared" ref="AK30" si="85">SUM(AJ30+220)</f>
        <v>12715</v>
      </c>
      <c r="AL30" s="112">
        <f t="shared" ref="AL30" si="86">SUM(AK30+220)</f>
        <v>12935</v>
      </c>
      <c r="AM30" s="125"/>
    </row>
    <row r="31" spans="1:39" s="30" customFormat="1" ht="16.899999999999999" customHeight="1" thickBot="1">
      <c r="A31" s="134"/>
      <c r="B31" s="106">
        <v>2016</v>
      </c>
      <c r="C31" s="87">
        <v>7790</v>
      </c>
      <c r="D31" s="47" t="s">
        <v>67</v>
      </c>
      <c r="E31" s="48">
        <v>275</v>
      </c>
      <c r="F31" s="47" t="s">
        <v>67</v>
      </c>
      <c r="G31" s="49">
        <v>16040</v>
      </c>
      <c r="H31" s="45">
        <f>C31</f>
        <v>7790</v>
      </c>
      <c r="I31" s="45">
        <f>SUM(H31+275)</f>
        <v>8065</v>
      </c>
      <c r="J31" s="45">
        <f t="shared" ref="J31:AL31" si="87">SUM(I31+275)</f>
        <v>8340</v>
      </c>
      <c r="K31" s="45">
        <f t="shared" si="87"/>
        <v>8615</v>
      </c>
      <c r="L31" s="45">
        <f t="shared" si="87"/>
        <v>8890</v>
      </c>
      <c r="M31" s="45">
        <f t="shared" si="87"/>
        <v>9165</v>
      </c>
      <c r="N31" s="45">
        <f t="shared" si="87"/>
        <v>9440</v>
      </c>
      <c r="O31" s="45">
        <f t="shared" si="87"/>
        <v>9715</v>
      </c>
      <c r="P31" s="45">
        <f t="shared" si="87"/>
        <v>9990</v>
      </c>
      <c r="Q31" s="45">
        <f t="shared" si="87"/>
        <v>10265</v>
      </c>
      <c r="R31" s="45">
        <f t="shared" si="87"/>
        <v>10540</v>
      </c>
      <c r="S31" s="45">
        <f t="shared" si="87"/>
        <v>10815</v>
      </c>
      <c r="T31" s="45">
        <f t="shared" si="87"/>
        <v>11090</v>
      </c>
      <c r="U31" s="45">
        <f t="shared" si="87"/>
        <v>11365</v>
      </c>
      <c r="V31" s="45">
        <f t="shared" si="87"/>
        <v>11640</v>
      </c>
      <c r="W31" s="45">
        <f t="shared" si="87"/>
        <v>11915</v>
      </c>
      <c r="X31" s="45">
        <f t="shared" si="87"/>
        <v>12190</v>
      </c>
      <c r="Y31" s="45">
        <f t="shared" si="87"/>
        <v>12465</v>
      </c>
      <c r="Z31" s="45">
        <f t="shared" si="87"/>
        <v>12740</v>
      </c>
      <c r="AA31" s="45">
        <f t="shared" si="87"/>
        <v>13015</v>
      </c>
      <c r="AB31" s="45">
        <f t="shared" si="87"/>
        <v>13290</v>
      </c>
      <c r="AC31" s="45">
        <f t="shared" si="87"/>
        <v>13565</v>
      </c>
      <c r="AD31" s="45">
        <f t="shared" si="87"/>
        <v>13840</v>
      </c>
      <c r="AE31" s="45">
        <f t="shared" si="87"/>
        <v>14115</v>
      </c>
      <c r="AF31" s="45">
        <f t="shared" si="87"/>
        <v>14390</v>
      </c>
      <c r="AG31" s="45">
        <f t="shared" si="87"/>
        <v>14665</v>
      </c>
      <c r="AH31" s="45">
        <f t="shared" si="87"/>
        <v>14940</v>
      </c>
      <c r="AI31" s="45">
        <f t="shared" si="87"/>
        <v>15215</v>
      </c>
      <c r="AJ31" s="45">
        <f t="shared" si="87"/>
        <v>15490</v>
      </c>
      <c r="AK31" s="45">
        <f t="shared" si="87"/>
        <v>15765</v>
      </c>
      <c r="AL31" s="45">
        <f t="shared" si="87"/>
        <v>16040</v>
      </c>
      <c r="AM31" s="126"/>
    </row>
    <row r="32" spans="1:39" s="4" customFormat="1" ht="16.899999999999999" customHeight="1">
      <c r="A32" s="131">
        <v>3</v>
      </c>
      <c r="B32" s="95">
        <v>1972</v>
      </c>
      <c r="C32" s="7">
        <v>120</v>
      </c>
      <c r="D32" s="8" t="s">
        <v>67</v>
      </c>
      <c r="E32" s="9">
        <v>3</v>
      </c>
      <c r="F32" s="8" t="s">
        <v>67</v>
      </c>
      <c r="G32" s="10" t="s">
        <v>6</v>
      </c>
      <c r="H32" s="6">
        <f t="shared" si="2"/>
        <v>120</v>
      </c>
      <c r="I32" s="6">
        <f t="shared" ref="I32:R32" si="88">SUM(H32+3)</f>
        <v>123</v>
      </c>
      <c r="J32" s="6">
        <f t="shared" si="88"/>
        <v>126</v>
      </c>
      <c r="K32" s="6">
        <f t="shared" si="88"/>
        <v>129</v>
      </c>
      <c r="L32" s="6">
        <f t="shared" si="88"/>
        <v>132</v>
      </c>
      <c r="M32" s="6">
        <f t="shared" si="88"/>
        <v>135</v>
      </c>
      <c r="N32" s="6">
        <f t="shared" si="88"/>
        <v>138</v>
      </c>
      <c r="O32" s="6">
        <f t="shared" si="88"/>
        <v>141</v>
      </c>
      <c r="P32" s="6">
        <f t="shared" si="88"/>
        <v>144</v>
      </c>
      <c r="Q32" s="6">
        <f t="shared" si="88"/>
        <v>147</v>
      </c>
      <c r="R32" s="6">
        <f t="shared" si="88"/>
        <v>150</v>
      </c>
      <c r="S32" s="6">
        <f t="shared" ref="S32:X32" si="89">SUM(R32+5)</f>
        <v>155</v>
      </c>
      <c r="T32" s="6">
        <f t="shared" si="89"/>
        <v>160</v>
      </c>
      <c r="U32" s="6">
        <f t="shared" si="89"/>
        <v>165</v>
      </c>
      <c r="V32" s="6">
        <f t="shared" si="89"/>
        <v>170</v>
      </c>
      <c r="W32" s="6">
        <f t="shared" si="89"/>
        <v>175</v>
      </c>
      <c r="X32" s="6">
        <f t="shared" si="89"/>
        <v>180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21"/>
    </row>
    <row r="33" spans="1:39" s="4" customFormat="1" ht="16.899999999999999" customHeight="1">
      <c r="A33" s="132"/>
      <c r="B33" s="86">
        <v>1977</v>
      </c>
      <c r="C33" s="12">
        <v>270</v>
      </c>
      <c r="D33" s="13" t="s">
        <v>67</v>
      </c>
      <c r="E33" s="14">
        <v>7</v>
      </c>
      <c r="F33" s="13" t="s">
        <v>67</v>
      </c>
      <c r="G33" s="15" t="s">
        <v>70</v>
      </c>
      <c r="H33" s="11">
        <f t="shared" si="2"/>
        <v>270</v>
      </c>
      <c r="I33" s="11">
        <f t="shared" ref="I33:P33" si="90">SUM(H33+7)</f>
        <v>277</v>
      </c>
      <c r="J33" s="11">
        <f t="shared" si="90"/>
        <v>284</v>
      </c>
      <c r="K33" s="11">
        <f t="shared" si="90"/>
        <v>291</v>
      </c>
      <c r="L33" s="11">
        <f t="shared" si="90"/>
        <v>298</v>
      </c>
      <c r="M33" s="11">
        <f t="shared" si="90"/>
        <v>305</v>
      </c>
      <c r="N33" s="11">
        <f t="shared" si="90"/>
        <v>312</v>
      </c>
      <c r="O33" s="11">
        <f t="shared" si="90"/>
        <v>319</v>
      </c>
      <c r="P33" s="11">
        <f t="shared" si="90"/>
        <v>326</v>
      </c>
      <c r="Q33" s="11">
        <f t="shared" ref="Q33:X33" si="91">SUM(P33+8)</f>
        <v>334</v>
      </c>
      <c r="R33" s="11">
        <f t="shared" si="91"/>
        <v>342</v>
      </c>
      <c r="S33" s="11">
        <f t="shared" si="91"/>
        <v>350</v>
      </c>
      <c r="T33" s="11">
        <f t="shared" si="91"/>
        <v>358</v>
      </c>
      <c r="U33" s="11">
        <f t="shared" si="91"/>
        <v>366</v>
      </c>
      <c r="V33" s="11">
        <f t="shared" si="91"/>
        <v>374</v>
      </c>
      <c r="W33" s="11">
        <f t="shared" si="91"/>
        <v>382</v>
      </c>
      <c r="X33" s="11">
        <f t="shared" si="91"/>
        <v>390</v>
      </c>
      <c r="Y33" s="11">
        <f>SUM(X33+9)</f>
        <v>399</v>
      </c>
      <c r="Z33" s="11">
        <f>SUM(Y33+9)</f>
        <v>408</v>
      </c>
      <c r="AA33" s="11">
        <f>SUM(Z33+9)</f>
        <v>417</v>
      </c>
      <c r="AB33" s="11">
        <f>SUM(AA33+9)</f>
        <v>426</v>
      </c>
      <c r="AC33" s="11">
        <f>SUM(AB33+9)</f>
        <v>435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3"/>
    </row>
    <row r="34" spans="1:39" s="4" customFormat="1" ht="16.899999999999999" customHeight="1">
      <c r="A34" s="132"/>
      <c r="B34" s="86">
        <v>1983</v>
      </c>
      <c r="C34" s="7">
        <v>494</v>
      </c>
      <c r="D34" s="8" t="s">
        <v>67</v>
      </c>
      <c r="E34" s="9">
        <v>14</v>
      </c>
      <c r="F34" s="8" t="s">
        <v>67</v>
      </c>
      <c r="G34" s="10" t="s">
        <v>7</v>
      </c>
      <c r="H34" s="11">
        <v>494</v>
      </c>
      <c r="I34" s="11">
        <f>SUM(H34+14)</f>
        <v>508</v>
      </c>
      <c r="J34" s="11">
        <f t="shared" ref="J34:AA34" si="92">SUM(I34+14)</f>
        <v>522</v>
      </c>
      <c r="K34" s="11">
        <f t="shared" si="92"/>
        <v>536</v>
      </c>
      <c r="L34" s="11">
        <f t="shared" si="92"/>
        <v>550</v>
      </c>
      <c r="M34" s="11">
        <f t="shared" si="92"/>
        <v>564</v>
      </c>
      <c r="N34" s="11">
        <f t="shared" si="92"/>
        <v>578</v>
      </c>
      <c r="O34" s="11">
        <f t="shared" si="92"/>
        <v>592</v>
      </c>
      <c r="P34" s="11">
        <f t="shared" si="92"/>
        <v>606</v>
      </c>
      <c r="Q34" s="11">
        <f t="shared" si="92"/>
        <v>620</v>
      </c>
      <c r="R34" s="11">
        <f t="shared" si="92"/>
        <v>634</v>
      </c>
      <c r="S34" s="11">
        <f t="shared" si="92"/>
        <v>648</v>
      </c>
      <c r="T34" s="11">
        <f t="shared" si="92"/>
        <v>662</v>
      </c>
      <c r="U34" s="11">
        <f t="shared" si="92"/>
        <v>676</v>
      </c>
      <c r="V34" s="11">
        <f t="shared" si="92"/>
        <v>690</v>
      </c>
      <c r="W34" s="11">
        <f t="shared" si="92"/>
        <v>704</v>
      </c>
      <c r="X34" s="11">
        <f t="shared" si="92"/>
        <v>718</v>
      </c>
      <c r="Y34" s="11">
        <f t="shared" si="92"/>
        <v>732</v>
      </c>
      <c r="Z34" s="11">
        <f t="shared" si="92"/>
        <v>746</v>
      </c>
      <c r="AA34" s="11">
        <f t="shared" si="92"/>
        <v>760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3"/>
    </row>
    <row r="35" spans="1:39" s="4" customFormat="1" ht="16.899999999999999" customHeight="1">
      <c r="A35" s="132"/>
      <c r="B35" s="86">
        <v>1983</v>
      </c>
      <c r="C35" s="12">
        <v>480</v>
      </c>
      <c r="D35" s="13" t="s">
        <v>67</v>
      </c>
      <c r="E35" s="14">
        <v>14</v>
      </c>
      <c r="F35" s="13" t="s">
        <v>67</v>
      </c>
      <c r="G35" s="15" t="s">
        <v>8</v>
      </c>
      <c r="H35" s="11">
        <f t="shared" si="2"/>
        <v>480</v>
      </c>
      <c r="I35" s="11">
        <f>SUM(H35+14)</f>
        <v>494</v>
      </c>
      <c r="J35" s="11">
        <f t="shared" ref="J35:AB35" si="93">SUM(I35+14)</f>
        <v>508</v>
      </c>
      <c r="K35" s="11">
        <f t="shared" si="93"/>
        <v>522</v>
      </c>
      <c r="L35" s="11">
        <f t="shared" si="93"/>
        <v>536</v>
      </c>
      <c r="M35" s="11">
        <f t="shared" si="93"/>
        <v>550</v>
      </c>
      <c r="N35" s="11">
        <f t="shared" si="93"/>
        <v>564</v>
      </c>
      <c r="O35" s="11">
        <f t="shared" si="93"/>
        <v>578</v>
      </c>
      <c r="P35" s="11">
        <f t="shared" si="93"/>
        <v>592</v>
      </c>
      <c r="Q35" s="11">
        <f t="shared" si="93"/>
        <v>606</v>
      </c>
      <c r="R35" s="11">
        <f t="shared" si="93"/>
        <v>620</v>
      </c>
      <c r="S35" s="11">
        <f t="shared" si="93"/>
        <v>634</v>
      </c>
      <c r="T35" s="11">
        <f t="shared" si="93"/>
        <v>648</v>
      </c>
      <c r="U35" s="11">
        <f t="shared" si="93"/>
        <v>662</v>
      </c>
      <c r="V35" s="11">
        <f t="shared" si="93"/>
        <v>676</v>
      </c>
      <c r="W35" s="11">
        <f t="shared" si="93"/>
        <v>690</v>
      </c>
      <c r="X35" s="11">
        <f t="shared" si="93"/>
        <v>704</v>
      </c>
      <c r="Y35" s="11">
        <f t="shared" si="93"/>
        <v>718</v>
      </c>
      <c r="Z35" s="11">
        <f t="shared" si="93"/>
        <v>732</v>
      </c>
      <c r="AA35" s="11">
        <f t="shared" si="93"/>
        <v>746</v>
      </c>
      <c r="AB35" s="11">
        <f t="shared" si="93"/>
        <v>760</v>
      </c>
      <c r="AC35" s="11">
        <f>SUM(AB35+0)</f>
        <v>760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3"/>
    </row>
    <row r="36" spans="1:39" s="4" customFormat="1" ht="16.899999999999999" customHeight="1">
      <c r="A36" s="132"/>
      <c r="B36" s="86">
        <v>1987</v>
      </c>
      <c r="C36" s="7">
        <v>650</v>
      </c>
      <c r="D36" s="8" t="s">
        <v>67</v>
      </c>
      <c r="E36" s="9">
        <v>19</v>
      </c>
      <c r="F36" s="8" t="s">
        <v>67</v>
      </c>
      <c r="G36" s="10">
        <v>1030</v>
      </c>
      <c r="H36" s="11">
        <f t="shared" si="2"/>
        <v>650</v>
      </c>
      <c r="I36" s="11">
        <f>SUM(H36+19)</f>
        <v>669</v>
      </c>
      <c r="J36" s="11">
        <f t="shared" ref="J36:AB36" si="94">SUM(I36+19)</f>
        <v>688</v>
      </c>
      <c r="K36" s="11">
        <f t="shared" si="94"/>
        <v>707</v>
      </c>
      <c r="L36" s="11">
        <f t="shared" si="94"/>
        <v>726</v>
      </c>
      <c r="M36" s="11">
        <f t="shared" si="94"/>
        <v>745</v>
      </c>
      <c r="N36" s="11">
        <f t="shared" si="94"/>
        <v>764</v>
      </c>
      <c r="O36" s="11">
        <f t="shared" si="94"/>
        <v>783</v>
      </c>
      <c r="P36" s="11">
        <f t="shared" si="94"/>
        <v>802</v>
      </c>
      <c r="Q36" s="11">
        <f t="shared" si="94"/>
        <v>821</v>
      </c>
      <c r="R36" s="11">
        <f t="shared" si="94"/>
        <v>840</v>
      </c>
      <c r="S36" s="11">
        <f t="shared" si="94"/>
        <v>859</v>
      </c>
      <c r="T36" s="11">
        <f t="shared" si="94"/>
        <v>878</v>
      </c>
      <c r="U36" s="11">
        <f t="shared" si="94"/>
        <v>897</v>
      </c>
      <c r="V36" s="11">
        <f t="shared" si="94"/>
        <v>916</v>
      </c>
      <c r="W36" s="11">
        <f t="shared" si="94"/>
        <v>935</v>
      </c>
      <c r="X36" s="11">
        <f t="shared" si="94"/>
        <v>954</v>
      </c>
      <c r="Y36" s="11">
        <f t="shared" si="94"/>
        <v>973</v>
      </c>
      <c r="Z36" s="11">
        <f t="shared" si="94"/>
        <v>992</v>
      </c>
      <c r="AA36" s="11">
        <f t="shared" si="94"/>
        <v>1011</v>
      </c>
      <c r="AB36" s="11">
        <f t="shared" si="94"/>
        <v>1030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3"/>
    </row>
    <row r="37" spans="1:39" s="4" customFormat="1" ht="16.899999999999999" customHeight="1">
      <c r="A37" s="132"/>
      <c r="B37" s="86">
        <v>1991</v>
      </c>
      <c r="C37" s="12">
        <v>975</v>
      </c>
      <c r="D37" s="13" t="s">
        <v>67</v>
      </c>
      <c r="E37" s="14">
        <v>37</v>
      </c>
      <c r="F37" s="13" t="s">
        <v>67</v>
      </c>
      <c r="G37" s="15">
        <v>1530</v>
      </c>
      <c r="H37" s="11">
        <f t="shared" si="2"/>
        <v>975</v>
      </c>
      <c r="I37" s="11">
        <f>SUM(H37+37)</f>
        <v>1012</v>
      </c>
      <c r="J37" s="11">
        <f t="shared" ref="J37:AL37" si="95">SUM(I37+37)</f>
        <v>1049</v>
      </c>
      <c r="K37" s="11">
        <f t="shared" si="95"/>
        <v>1086</v>
      </c>
      <c r="L37" s="11">
        <f t="shared" si="95"/>
        <v>1123</v>
      </c>
      <c r="M37" s="11">
        <f t="shared" si="95"/>
        <v>1160</v>
      </c>
      <c r="N37" s="11">
        <f t="shared" si="95"/>
        <v>1197</v>
      </c>
      <c r="O37" s="11">
        <f t="shared" si="95"/>
        <v>1234</v>
      </c>
      <c r="P37" s="11">
        <f t="shared" si="95"/>
        <v>1271</v>
      </c>
      <c r="Q37" s="11">
        <f t="shared" si="95"/>
        <v>1308</v>
      </c>
      <c r="R37" s="11">
        <f t="shared" si="95"/>
        <v>1345</v>
      </c>
      <c r="S37" s="11">
        <f t="shared" si="95"/>
        <v>1382</v>
      </c>
      <c r="T37" s="11">
        <f t="shared" si="95"/>
        <v>1419</v>
      </c>
      <c r="U37" s="11">
        <f t="shared" si="95"/>
        <v>1456</v>
      </c>
      <c r="V37" s="11">
        <f t="shared" si="95"/>
        <v>1493</v>
      </c>
      <c r="W37" s="11">
        <f t="shared" si="95"/>
        <v>1530</v>
      </c>
      <c r="X37" s="11">
        <f t="shared" si="95"/>
        <v>1567</v>
      </c>
      <c r="Y37" s="11">
        <f t="shared" si="95"/>
        <v>1604</v>
      </c>
      <c r="Z37" s="11">
        <f t="shared" si="95"/>
        <v>1641</v>
      </c>
      <c r="AA37" s="11">
        <f t="shared" si="95"/>
        <v>1678</v>
      </c>
      <c r="AB37" s="11">
        <f t="shared" si="95"/>
        <v>1715</v>
      </c>
      <c r="AC37" s="11">
        <f t="shared" si="95"/>
        <v>1752</v>
      </c>
      <c r="AD37" s="11">
        <f t="shared" si="95"/>
        <v>1789</v>
      </c>
      <c r="AE37" s="11">
        <f t="shared" si="95"/>
        <v>1826</v>
      </c>
      <c r="AF37" s="11">
        <f t="shared" si="95"/>
        <v>1863</v>
      </c>
      <c r="AG37" s="11">
        <f t="shared" si="95"/>
        <v>1900</v>
      </c>
      <c r="AH37" s="11">
        <f t="shared" si="95"/>
        <v>1937</v>
      </c>
      <c r="AI37" s="11">
        <f t="shared" si="95"/>
        <v>1974</v>
      </c>
      <c r="AJ37" s="11">
        <f t="shared" si="95"/>
        <v>2011</v>
      </c>
      <c r="AK37" s="11">
        <f t="shared" si="95"/>
        <v>2048</v>
      </c>
      <c r="AL37" s="11">
        <f t="shared" si="95"/>
        <v>2085</v>
      </c>
      <c r="AM37" s="113"/>
    </row>
    <row r="38" spans="1:39" s="4" customFormat="1" ht="16.899999999999999" customHeight="1">
      <c r="A38" s="132"/>
      <c r="B38" s="86">
        <v>1994</v>
      </c>
      <c r="C38" s="7">
        <v>1320</v>
      </c>
      <c r="D38" s="8" t="s">
        <v>67</v>
      </c>
      <c r="E38" s="9">
        <v>50</v>
      </c>
      <c r="F38" s="8" t="s">
        <v>67</v>
      </c>
      <c r="G38" s="10">
        <v>2070</v>
      </c>
      <c r="H38" s="11">
        <f t="shared" si="2"/>
        <v>1320</v>
      </c>
      <c r="I38" s="11">
        <f>SUM(H38+50)</f>
        <v>1370</v>
      </c>
      <c r="J38" s="11">
        <f t="shared" ref="J38:AL38" si="96">SUM(I38+50)</f>
        <v>1420</v>
      </c>
      <c r="K38" s="11">
        <f t="shared" si="96"/>
        <v>1470</v>
      </c>
      <c r="L38" s="11">
        <f t="shared" si="96"/>
        <v>1520</v>
      </c>
      <c r="M38" s="11">
        <f t="shared" si="96"/>
        <v>1570</v>
      </c>
      <c r="N38" s="11">
        <f t="shared" si="96"/>
        <v>1620</v>
      </c>
      <c r="O38" s="11">
        <f t="shared" si="96"/>
        <v>1670</v>
      </c>
      <c r="P38" s="11">
        <f t="shared" si="96"/>
        <v>1720</v>
      </c>
      <c r="Q38" s="11">
        <f t="shared" si="96"/>
        <v>1770</v>
      </c>
      <c r="R38" s="11">
        <f t="shared" si="96"/>
        <v>1820</v>
      </c>
      <c r="S38" s="11">
        <f t="shared" si="96"/>
        <v>1870</v>
      </c>
      <c r="T38" s="11">
        <f t="shared" si="96"/>
        <v>1920</v>
      </c>
      <c r="U38" s="11">
        <f t="shared" si="96"/>
        <v>1970</v>
      </c>
      <c r="V38" s="11">
        <f t="shared" si="96"/>
        <v>2020</v>
      </c>
      <c r="W38" s="11">
        <f t="shared" si="96"/>
        <v>2070</v>
      </c>
      <c r="X38" s="11">
        <f t="shared" si="96"/>
        <v>2120</v>
      </c>
      <c r="Y38" s="11">
        <f t="shared" si="96"/>
        <v>2170</v>
      </c>
      <c r="Z38" s="11">
        <f t="shared" si="96"/>
        <v>2220</v>
      </c>
      <c r="AA38" s="11">
        <f t="shared" si="96"/>
        <v>2270</v>
      </c>
      <c r="AB38" s="11">
        <f t="shared" si="96"/>
        <v>2320</v>
      </c>
      <c r="AC38" s="11">
        <f t="shared" si="96"/>
        <v>2370</v>
      </c>
      <c r="AD38" s="11">
        <f t="shared" si="96"/>
        <v>2420</v>
      </c>
      <c r="AE38" s="11">
        <f t="shared" si="96"/>
        <v>2470</v>
      </c>
      <c r="AF38" s="11">
        <f t="shared" si="96"/>
        <v>2520</v>
      </c>
      <c r="AG38" s="11">
        <f t="shared" si="96"/>
        <v>2570</v>
      </c>
      <c r="AH38" s="11">
        <f t="shared" si="96"/>
        <v>2620</v>
      </c>
      <c r="AI38" s="11">
        <f t="shared" si="96"/>
        <v>2670</v>
      </c>
      <c r="AJ38" s="11">
        <f t="shared" si="96"/>
        <v>2720</v>
      </c>
      <c r="AK38" s="11">
        <f t="shared" si="96"/>
        <v>2770</v>
      </c>
      <c r="AL38" s="11">
        <f t="shared" si="96"/>
        <v>2820</v>
      </c>
      <c r="AM38" s="113"/>
    </row>
    <row r="39" spans="1:39" s="4" customFormat="1" ht="16.899999999999999" customHeight="1">
      <c r="A39" s="132"/>
      <c r="B39" s="86">
        <v>2001</v>
      </c>
      <c r="C39" s="12">
        <v>1980</v>
      </c>
      <c r="D39" s="13" t="s">
        <v>67</v>
      </c>
      <c r="E39" s="14">
        <v>75</v>
      </c>
      <c r="F39" s="13" t="s">
        <v>67</v>
      </c>
      <c r="G39" s="15">
        <v>4230</v>
      </c>
      <c r="H39" s="11">
        <f t="shared" si="2"/>
        <v>1980</v>
      </c>
      <c r="I39" s="11">
        <f>SUM(H39+75)</f>
        <v>2055</v>
      </c>
      <c r="J39" s="11">
        <f t="shared" ref="J39:AL39" si="97">SUM(I39+75)</f>
        <v>2130</v>
      </c>
      <c r="K39" s="11">
        <f t="shared" si="97"/>
        <v>2205</v>
      </c>
      <c r="L39" s="11">
        <f t="shared" si="97"/>
        <v>2280</v>
      </c>
      <c r="M39" s="11">
        <f t="shared" si="97"/>
        <v>2355</v>
      </c>
      <c r="N39" s="11">
        <f t="shared" si="97"/>
        <v>2430</v>
      </c>
      <c r="O39" s="11">
        <f t="shared" si="97"/>
        <v>2505</v>
      </c>
      <c r="P39" s="11">
        <f t="shared" si="97"/>
        <v>2580</v>
      </c>
      <c r="Q39" s="11">
        <f t="shared" si="97"/>
        <v>2655</v>
      </c>
      <c r="R39" s="11">
        <f t="shared" si="97"/>
        <v>2730</v>
      </c>
      <c r="S39" s="11">
        <f t="shared" si="97"/>
        <v>2805</v>
      </c>
      <c r="T39" s="11">
        <f t="shared" si="97"/>
        <v>2880</v>
      </c>
      <c r="U39" s="11">
        <f t="shared" si="97"/>
        <v>2955</v>
      </c>
      <c r="V39" s="11">
        <f t="shared" si="97"/>
        <v>3030</v>
      </c>
      <c r="W39" s="11">
        <f t="shared" si="97"/>
        <v>3105</v>
      </c>
      <c r="X39" s="11">
        <f t="shared" si="97"/>
        <v>3180</v>
      </c>
      <c r="Y39" s="11">
        <f t="shared" si="97"/>
        <v>3255</v>
      </c>
      <c r="Z39" s="11">
        <f t="shared" si="97"/>
        <v>3330</v>
      </c>
      <c r="AA39" s="11">
        <f t="shared" si="97"/>
        <v>3405</v>
      </c>
      <c r="AB39" s="11">
        <f t="shared" si="97"/>
        <v>3480</v>
      </c>
      <c r="AC39" s="11">
        <f t="shared" si="97"/>
        <v>3555</v>
      </c>
      <c r="AD39" s="11">
        <f t="shared" si="97"/>
        <v>3630</v>
      </c>
      <c r="AE39" s="11">
        <f t="shared" si="97"/>
        <v>3705</v>
      </c>
      <c r="AF39" s="11">
        <f t="shared" si="97"/>
        <v>3780</v>
      </c>
      <c r="AG39" s="11">
        <f t="shared" si="97"/>
        <v>3855</v>
      </c>
      <c r="AH39" s="11">
        <f t="shared" si="97"/>
        <v>3930</v>
      </c>
      <c r="AI39" s="11">
        <f t="shared" si="97"/>
        <v>4005</v>
      </c>
      <c r="AJ39" s="11">
        <f t="shared" si="97"/>
        <v>4080</v>
      </c>
      <c r="AK39" s="11">
        <f t="shared" si="97"/>
        <v>4155</v>
      </c>
      <c r="AL39" s="11">
        <f t="shared" si="97"/>
        <v>4230</v>
      </c>
      <c r="AM39" s="113"/>
    </row>
    <row r="40" spans="1:39" s="4" customFormat="1" ht="16.899999999999999" customHeight="1">
      <c r="A40" s="132"/>
      <c r="B40" s="86">
        <v>2005</v>
      </c>
      <c r="C40" s="7">
        <v>2275</v>
      </c>
      <c r="D40" s="8" t="s">
        <v>67</v>
      </c>
      <c r="E40" s="9">
        <v>85</v>
      </c>
      <c r="F40" s="8" t="s">
        <v>67</v>
      </c>
      <c r="G40" s="10">
        <v>4825</v>
      </c>
      <c r="H40" s="11">
        <f t="shared" si="2"/>
        <v>2275</v>
      </c>
      <c r="I40" s="11">
        <f>SUM(H40+85)</f>
        <v>2360</v>
      </c>
      <c r="J40" s="11">
        <f t="shared" ref="J40:AL40" si="98">SUM(I40+85)</f>
        <v>2445</v>
      </c>
      <c r="K40" s="11">
        <f t="shared" si="98"/>
        <v>2530</v>
      </c>
      <c r="L40" s="11">
        <f t="shared" si="98"/>
        <v>2615</v>
      </c>
      <c r="M40" s="11">
        <f t="shared" si="98"/>
        <v>2700</v>
      </c>
      <c r="N40" s="11">
        <f t="shared" si="98"/>
        <v>2785</v>
      </c>
      <c r="O40" s="11">
        <f t="shared" si="98"/>
        <v>2870</v>
      </c>
      <c r="P40" s="11">
        <f t="shared" si="98"/>
        <v>2955</v>
      </c>
      <c r="Q40" s="11">
        <f t="shared" si="98"/>
        <v>3040</v>
      </c>
      <c r="R40" s="11">
        <f t="shared" si="98"/>
        <v>3125</v>
      </c>
      <c r="S40" s="11">
        <f t="shared" si="98"/>
        <v>3210</v>
      </c>
      <c r="T40" s="11">
        <f t="shared" si="98"/>
        <v>3295</v>
      </c>
      <c r="U40" s="11">
        <f t="shared" si="98"/>
        <v>3380</v>
      </c>
      <c r="V40" s="11">
        <f t="shared" si="98"/>
        <v>3465</v>
      </c>
      <c r="W40" s="11">
        <f t="shared" si="98"/>
        <v>3550</v>
      </c>
      <c r="X40" s="11">
        <f t="shared" si="98"/>
        <v>3635</v>
      </c>
      <c r="Y40" s="11">
        <f t="shared" si="98"/>
        <v>3720</v>
      </c>
      <c r="Z40" s="11">
        <f t="shared" si="98"/>
        <v>3805</v>
      </c>
      <c r="AA40" s="11">
        <f t="shared" si="98"/>
        <v>3890</v>
      </c>
      <c r="AB40" s="11">
        <f t="shared" si="98"/>
        <v>3975</v>
      </c>
      <c r="AC40" s="11">
        <f t="shared" si="98"/>
        <v>4060</v>
      </c>
      <c r="AD40" s="11">
        <f t="shared" si="98"/>
        <v>4145</v>
      </c>
      <c r="AE40" s="11">
        <f t="shared" si="98"/>
        <v>4230</v>
      </c>
      <c r="AF40" s="11">
        <f t="shared" si="98"/>
        <v>4315</v>
      </c>
      <c r="AG40" s="11">
        <f t="shared" si="98"/>
        <v>4400</v>
      </c>
      <c r="AH40" s="11">
        <f t="shared" si="98"/>
        <v>4485</v>
      </c>
      <c r="AI40" s="11">
        <f t="shared" si="98"/>
        <v>4570</v>
      </c>
      <c r="AJ40" s="11">
        <f t="shared" si="98"/>
        <v>4655</v>
      </c>
      <c r="AK40" s="11">
        <f t="shared" si="98"/>
        <v>4740</v>
      </c>
      <c r="AL40" s="11">
        <f t="shared" si="98"/>
        <v>4825</v>
      </c>
      <c r="AM40" s="113">
        <f>SUM(C40*45%)</f>
        <v>1023.75</v>
      </c>
    </row>
    <row r="41" spans="1:39" s="4" customFormat="1" ht="16.899999999999999" customHeight="1">
      <c r="A41" s="132"/>
      <c r="B41" s="88">
        <v>2007</v>
      </c>
      <c r="C41" s="17">
        <v>2615</v>
      </c>
      <c r="D41" s="18" t="s">
        <v>67</v>
      </c>
      <c r="E41" s="19">
        <v>100</v>
      </c>
      <c r="F41" s="18" t="s">
        <v>67</v>
      </c>
      <c r="G41" s="20">
        <v>5612</v>
      </c>
      <c r="H41" s="16">
        <f t="shared" si="2"/>
        <v>2615</v>
      </c>
      <c r="I41" s="16">
        <f>SUM(H41+100)</f>
        <v>2715</v>
      </c>
      <c r="J41" s="16">
        <f t="shared" ref="J41:AL41" si="99">SUM(I41+100)</f>
        <v>2815</v>
      </c>
      <c r="K41" s="16">
        <f t="shared" si="99"/>
        <v>2915</v>
      </c>
      <c r="L41" s="16">
        <f t="shared" si="99"/>
        <v>3015</v>
      </c>
      <c r="M41" s="16">
        <f t="shared" si="99"/>
        <v>3115</v>
      </c>
      <c r="N41" s="16">
        <f t="shared" si="99"/>
        <v>3215</v>
      </c>
      <c r="O41" s="16">
        <f t="shared" si="99"/>
        <v>3315</v>
      </c>
      <c r="P41" s="16">
        <f t="shared" si="99"/>
        <v>3415</v>
      </c>
      <c r="Q41" s="16">
        <f t="shared" si="99"/>
        <v>3515</v>
      </c>
      <c r="R41" s="16">
        <f t="shared" si="99"/>
        <v>3615</v>
      </c>
      <c r="S41" s="16">
        <f t="shared" si="99"/>
        <v>3715</v>
      </c>
      <c r="T41" s="16">
        <f t="shared" si="99"/>
        <v>3815</v>
      </c>
      <c r="U41" s="16">
        <f t="shared" si="99"/>
        <v>3915</v>
      </c>
      <c r="V41" s="16">
        <f t="shared" si="99"/>
        <v>4015</v>
      </c>
      <c r="W41" s="16">
        <f t="shared" si="99"/>
        <v>4115</v>
      </c>
      <c r="X41" s="16">
        <f t="shared" si="99"/>
        <v>4215</v>
      </c>
      <c r="Y41" s="16">
        <f t="shared" si="99"/>
        <v>4315</v>
      </c>
      <c r="Z41" s="16">
        <f t="shared" si="99"/>
        <v>4415</v>
      </c>
      <c r="AA41" s="16">
        <f t="shared" si="99"/>
        <v>4515</v>
      </c>
      <c r="AB41" s="16">
        <f t="shared" si="99"/>
        <v>4615</v>
      </c>
      <c r="AC41" s="16">
        <f t="shared" si="99"/>
        <v>4715</v>
      </c>
      <c r="AD41" s="16">
        <f t="shared" si="99"/>
        <v>4815</v>
      </c>
      <c r="AE41" s="16">
        <f t="shared" si="99"/>
        <v>4915</v>
      </c>
      <c r="AF41" s="16">
        <f t="shared" si="99"/>
        <v>5015</v>
      </c>
      <c r="AG41" s="16">
        <f t="shared" si="99"/>
        <v>5115</v>
      </c>
      <c r="AH41" s="16">
        <f t="shared" si="99"/>
        <v>5215</v>
      </c>
      <c r="AI41" s="16">
        <f t="shared" si="99"/>
        <v>5315</v>
      </c>
      <c r="AJ41" s="16">
        <f t="shared" si="99"/>
        <v>5415</v>
      </c>
      <c r="AK41" s="16">
        <f t="shared" si="99"/>
        <v>5515</v>
      </c>
      <c r="AL41" s="16">
        <f t="shared" si="99"/>
        <v>5615</v>
      </c>
      <c r="AM41" s="114">
        <f>SUM(C41*45%)</f>
        <v>1176.75</v>
      </c>
    </row>
    <row r="42" spans="1:39" s="4" customFormat="1" ht="16.899999999999999" customHeight="1">
      <c r="A42" s="133"/>
      <c r="B42" s="86">
        <v>2008</v>
      </c>
      <c r="C42" s="12">
        <v>3140</v>
      </c>
      <c r="D42" s="13" t="s">
        <v>67</v>
      </c>
      <c r="E42" s="14">
        <v>120</v>
      </c>
      <c r="F42" s="13" t="s">
        <v>67</v>
      </c>
      <c r="G42" s="15">
        <v>6740</v>
      </c>
      <c r="H42" s="11">
        <f>C42</f>
        <v>3140</v>
      </c>
      <c r="I42" s="11">
        <f>SUM(H42+120)</f>
        <v>3260</v>
      </c>
      <c r="J42" s="11">
        <f t="shared" ref="J42:AL42" si="100">SUM(I42+120)</f>
        <v>3380</v>
      </c>
      <c r="K42" s="11">
        <f t="shared" si="100"/>
        <v>3500</v>
      </c>
      <c r="L42" s="11">
        <f t="shared" si="100"/>
        <v>3620</v>
      </c>
      <c r="M42" s="11">
        <f t="shared" si="100"/>
        <v>3740</v>
      </c>
      <c r="N42" s="11">
        <f t="shared" si="100"/>
        <v>3860</v>
      </c>
      <c r="O42" s="11">
        <f t="shared" si="100"/>
        <v>3980</v>
      </c>
      <c r="P42" s="11">
        <f t="shared" si="100"/>
        <v>4100</v>
      </c>
      <c r="Q42" s="11">
        <f t="shared" si="100"/>
        <v>4220</v>
      </c>
      <c r="R42" s="11">
        <f t="shared" si="100"/>
        <v>4340</v>
      </c>
      <c r="S42" s="11">
        <f t="shared" si="100"/>
        <v>4460</v>
      </c>
      <c r="T42" s="11">
        <f t="shared" si="100"/>
        <v>4580</v>
      </c>
      <c r="U42" s="11">
        <f t="shared" si="100"/>
        <v>4700</v>
      </c>
      <c r="V42" s="11">
        <f t="shared" si="100"/>
        <v>4820</v>
      </c>
      <c r="W42" s="11">
        <f t="shared" si="100"/>
        <v>4940</v>
      </c>
      <c r="X42" s="11">
        <f t="shared" si="100"/>
        <v>5060</v>
      </c>
      <c r="Y42" s="11">
        <f t="shared" si="100"/>
        <v>5180</v>
      </c>
      <c r="Z42" s="11">
        <f t="shared" si="100"/>
        <v>5300</v>
      </c>
      <c r="AA42" s="11">
        <f t="shared" si="100"/>
        <v>5420</v>
      </c>
      <c r="AB42" s="11">
        <f t="shared" si="100"/>
        <v>5540</v>
      </c>
      <c r="AC42" s="11">
        <f t="shared" si="100"/>
        <v>5660</v>
      </c>
      <c r="AD42" s="11">
        <f t="shared" si="100"/>
        <v>5780</v>
      </c>
      <c r="AE42" s="11">
        <f t="shared" si="100"/>
        <v>5900</v>
      </c>
      <c r="AF42" s="11">
        <f t="shared" si="100"/>
        <v>6020</v>
      </c>
      <c r="AG42" s="11">
        <f t="shared" si="100"/>
        <v>6140</v>
      </c>
      <c r="AH42" s="11">
        <f t="shared" si="100"/>
        <v>6260</v>
      </c>
      <c r="AI42" s="11">
        <f t="shared" si="100"/>
        <v>6380</v>
      </c>
      <c r="AJ42" s="11">
        <f t="shared" si="100"/>
        <v>6500</v>
      </c>
      <c r="AK42" s="11">
        <f t="shared" si="100"/>
        <v>6620</v>
      </c>
      <c r="AL42" s="11">
        <f t="shared" si="100"/>
        <v>6740</v>
      </c>
      <c r="AM42" s="113">
        <f>SUM(C42*45%)</f>
        <v>1413</v>
      </c>
    </row>
    <row r="43" spans="1:39" s="30" customFormat="1" ht="16.899999999999999" customHeight="1">
      <c r="A43" s="133"/>
      <c r="B43" s="86">
        <v>2011</v>
      </c>
      <c r="C43" s="12">
        <v>5050</v>
      </c>
      <c r="D43" s="13" t="s">
        <v>67</v>
      </c>
      <c r="E43" s="14">
        <v>200</v>
      </c>
      <c r="F43" s="13" t="s">
        <v>67</v>
      </c>
      <c r="G43" s="15">
        <f>AL43</f>
        <v>11050</v>
      </c>
      <c r="H43" s="11">
        <f>C43</f>
        <v>5050</v>
      </c>
      <c r="I43" s="11">
        <f>SUM(H43+200)</f>
        <v>5250</v>
      </c>
      <c r="J43" s="11">
        <f t="shared" ref="J43:AL43" si="101">SUM(I43+200)</f>
        <v>5450</v>
      </c>
      <c r="K43" s="11">
        <f t="shared" si="101"/>
        <v>5650</v>
      </c>
      <c r="L43" s="11">
        <f t="shared" si="101"/>
        <v>5850</v>
      </c>
      <c r="M43" s="11">
        <f t="shared" si="101"/>
        <v>6050</v>
      </c>
      <c r="N43" s="11">
        <f t="shared" si="101"/>
        <v>6250</v>
      </c>
      <c r="O43" s="11">
        <f t="shared" si="101"/>
        <v>6450</v>
      </c>
      <c r="P43" s="11">
        <f t="shared" si="101"/>
        <v>6650</v>
      </c>
      <c r="Q43" s="11">
        <f t="shared" si="101"/>
        <v>6850</v>
      </c>
      <c r="R43" s="11">
        <f t="shared" si="101"/>
        <v>7050</v>
      </c>
      <c r="S43" s="11">
        <f t="shared" si="101"/>
        <v>7250</v>
      </c>
      <c r="T43" s="11">
        <f t="shared" si="101"/>
        <v>7450</v>
      </c>
      <c r="U43" s="11">
        <f t="shared" si="101"/>
        <v>7650</v>
      </c>
      <c r="V43" s="11">
        <f t="shared" si="101"/>
        <v>7850</v>
      </c>
      <c r="W43" s="11">
        <f t="shared" si="101"/>
        <v>8050</v>
      </c>
      <c r="X43" s="11">
        <f t="shared" si="101"/>
        <v>8250</v>
      </c>
      <c r="Y43" s="11">
        <f t="shared" si="101"/>
        <v>8450</v>
      </c>
      <c r="Z43" s="11">
        <f t="shared" si="101"/>
        <v>8650</v>
      </c>
      <c r="AA43" s="11">
        <f t="shared" si="101"/>
        <v>8850</v>
      </c>
      <c r="AB43" s="11">
        <f t="shared" si="101"/>
        <v>9050</v>
      </c>
      <c r="AC43" s="11">
        <f t="shared" si="101"/>
        <v>9250</v>
      </c>
      <c r="AD43" s="11">
        <f t="shared" si="101"/>
        <v>9450</v>
      </c>
      <c r="AE43" s="11">
        <f t="shared" si="101"/>
        <v>9650</v>
      </c>
      <c r="AF43" s="11">
        <f t="shared" si="101"/>
        <v>9850</v>
      </c>
      <c r="AG43" s="11">
        <f t="shared" si="101"/>
        <v>10050</v>
      </c>
      <c r="AH43" s="11">
        <f t="shared" si="101"/>
        <v>10250</v>
      </c>
      <c r="AI43" s="11">
        <f t="shared" si="101"/>
        <v>10450</v>
      </c>
      <c r="AJ43" s="11">
        <f t="shared" si="101"/>
        <v>10650</v>
      </c>
      <c r="AK43" s="11">
        <f t="shared" si="101"/>
        <v>10850</v>
      </c>
      <c r="AL43" s="11">
        <f t="shared" si="101"/>
        <v>11050</v>
      </c>
      <c r="AM43" s="113"/>
    </row>
    <row r="44" spans="1:39" s="30" customFormat="1" ht="16.899999999999999" customHeight="1">
      <c r="A44" s="133"/>
      <c r="B44" s="89">
        <v>2015</v>
      </c>
      <c r="C44" s="79">
        <v>6535</v>
      </c>
      <c r="D44" s="74" t="s">
        <v>67</v>
      </c>
      <c r="E44" s="81">
        <v>260</v>
      </c>
      <c r="F44" s="80" t="s">
        <v>67</v>
      </c>
      <c r="G44" s="82">
        <v>14335</v>
      </c>
      <c r="H44" s="78">
        <f>C44</f>
        <v>6535</v>
      </c>
      <c r="I44" s="78">
        <f>SUM(H44+260)</f>
        <v>6795</v>
      </c>
      <c r="J44" s="78">
        <f t="shared" ref="J44" si="102">SUM(I44+260)</f>
        <v>7055</v>
      </c>
      <c r="K44" s="78">
        <f t="shared" ref="K44" si="103">SUM(J44+260)</f>
        <v>7315</v>
      </c>
      <c r="L44" s="78">
        <f t="shared" ref="L44" si="104">SUM(K44+260)</f>
        <v>7575</v>
      </c>
      <c r="M44" s="78">
        <f t="shared" ref="M44" si="105">SUM(L44+260)</f>
        <v>7835</v>
      </c>
      <c r="N44" s="78">
        <f t="shared" ref="N44" si="106">SUM(M44+260)</f>
        <v>8095</v>
      </c>
      <c r="O44" s="78">
        <f t="shared" ref="O44" si="107">SUM(N44+260)</f>
        <v>8355</v>
      </c>
      <c r="P44" s="78">
        <f t="shared" ref="P44" si="108">SUM(O44+260)</f>
        <v>8615</v>
      </c>
      <c r="Q44" s="78">
        <f t="shared" ref="Q44" si="109">SUM(P44+260)</f>
        <v>8875</v>
      </c>
      <c r="R44" s="78">
        <f t="shared" ref="R44" si="110">SUM(Q44+260)</f>
        <v>9135</v>
      </c>
      <c r="S44" s="78">
        <f t="shared" ref="S44" si="111">SUM(R44+260)</f>
        <v>9395</v>
      </c>
      <c r="T44" s="78">
        <f t="shared" ref="T44" si="112">SUM(S44+260)</f>
        <v>9655</v>
      </c>
      <c r="U44" s="78">
        <f t="shared" ref="U44" si="113">SUM(T44+260)</f>
        <v>9915</v>
      </c>
      <c r="V44" s="78">
        <f t="shared" ref="V44" si="114">SUM(U44+260)</f>
        <v>10175</v>
      </c>
      <c r="W44" s="78">
        <f t="shared" ref="W44" si="115">SUM(V44+260)</f>
        <v>10435</v>
      </c>
      <c r="X44" s="78">
        <f t="shared" ref="X44" si="116">SUM(W44+260)</f>
        <v>10695</v>
      </c>
      <c r="Y44" s="78">
        <f t="shared" ref="Y44" si="117">SUM(X44+260)</f>
        <v>10955</v>
      </c>
      <c r="Z44" s="78">
        <f t="shared" ref="Z44" si="118">SUM(Y44+260)</f>
        <v>11215</v>
      </c>
      <c r="AA44" s="78">
        <f t="shared" ref="AA44" si="119">SUM(Z44+260)</f>
        <v>11475</v>
      </c>
      <c r="AB44" s="78">
        <f t="shared" ref="AB44" si="120">SUM(AA44+260)</f>
        <v>11735</v>
      </c>
      <c r="AC44" s="78">
        <f t="shared" ref="AC44" si="121">SUM(AB44+260)</f>
        <v>11995</v>
      </c>
      <c r="AD44" s="78">
        <f t="shared" ref="AD44" si="122">SUM(AC44+260)</f>
        <v>12255</v>
      </c>
      <c r="AE44" s="78">
        <f t="shared" ref="AE44" si="123">SUM(AD44+260)</f>
        <v>12515</v>
      </c>
      <c r="AF44" s="78">
        <f t="shared" ref="AF44" si="124">SUM(AE44+260)</f>
        <v>12775</v>
      </c>
      <c r="AG44" s="78">
        <f t="shared" ref="AG44" si="125">SUM(AF44+260)</f>
        <v>13035</v>
      </c>
      <c r="AH44" s="78">
        <f t="shared" ref="AH44" si="126">SUM(AG44+260)</f>
        <v>13295</v>
      </c>
      <c r="AI44" s="78">
        <f t="shared" ref="AI44" si="127">SUM(AH44+260)</f>
        <v>13555</v>
      </c>
      <c r="AJ44" s="78">
        <f t="shared" ref="AJ44" si="128">SUM(AI44+260)</f>
        <v>13815</v>
      </c>
      <c r="AK44" s="78">
        <f t="shared" ref="AK44" si="129">SUM(AJ44+260)</f>
        <v>14075</v>
      </c>
      <c r="AL44" s="78">
        <f t="shared" ref="AL44" si="130">SUM(AK44+260)</f>
        <v>14335</v>
      </c>
      <c r="AM44" s="117"/>
    </row>
    <row r="45" spans="1:39" s="77" customFormat="1" ht="16.899999999999999" customHeight="1" thickBot="1">
      <c r="A45" s="134"/>
      <c r="B45" s="90">
        <v>2016</v>
      </c>
      <c r="C45" s="91">
        <v>8040</v>
      </c>
      <c r="D45" s="80" t="s">
        <v>67</v>
      </c>
      <c r="E45" s="92">
        <v>325</v>
      </c>
      <c r="F45" s="108" t="s">
        <v>67</v>
      </c>
      <c r="G45" s="93">
        <v>17790</v>
      </c>
      <c r="H45" s="118">
        <f>C45</f>
        <v>8040</v>
      </c>
      <c r="I45" s="78">
        <f>SUM(H45+325)</f>
        <v>8365</v>
      </c>
      <c r="J45" s="78">
        <f t="shared" ref="J45:AL45" si="131">SUM(I45+325)</f>
        <v>8690</v>
      </c>
      <c r="K45" s="78">
        <f t="shared" si="131"/>
        <v>9015</v>
      </c>
      <c r="L45" s="78">
        <f t="shared" si="131"/>
        <v>9340</v>
      </c>
      <c r="M45" s="78">
        <f t="shared" si="131"/>
        <v>9665</v>
      </c>
      <c r="N45" s="78">
        <f t="shared" si="131"/>
        <v>9990</v>
      </c>
      <c r="O45" s="78">
        <f t="shared" si="131"/>
        <v>10315</v>
      </c>
      <c r="P45" s="78">
        <f t="shared" si="131"/>
        <v>10640</v>
      </c>
      <c r="Q45" s="78">
        <f t="shared" si="131"/>
        <v>10965</v>
      </c>
      <c r="R45" s="78">
        <f t="shared" si="131"/>
        <v>11290</v>
      </c>
      <c r="S45" s="78">
        <f t="shared" si="131"/>
        <v>11615</v>
      </c>
      <c r="T45" s="78">
        <f t="shared" si="131"/>
        <v>11940</v>
      </c>
      <c r="U45" s="78">
        <f t="shared" si="131"/>
        <v>12265</v>
      </c>
      <c r="V45" s="78">
        <f t="shared" si="131"/>
        <v>12590</v>
      </c>
      <c r="W45" s="78">
        <f t="shared" si="131"/>
        <v>12915</v>
      </c>
      <c r="X45" s="78">
        <f t="shared" si="131"/>
        <v>13240</v>
      </c>
      <c r="Y45" s="78">
        <f t="shared" si="131"/>
        <v>13565</v>
      </c>
      <c r="Z45" s="78">
        <f t="shared" si="131"/>
        <v>13890</v>
      </c>
      <c r="AA45" s="78">
        <f t="shared" si="131"/>
        <v>14215</v>
      </c>
      <c r="AB45" s="78">
        <f t="shared" si="131"/>
        <v>14540</v>
      </c>
      <c r="AC45" s="78">
        <f t="shared" si="131"/>
        <v>14865</v>
      </c>
      <c r="AD45" s="78">
        <f t="shared" si="131"/>
        <v>15190</v>
      </c>
      <c r="AE45" s="78">
        <f t="shared" si="131"/>
        <v>15515</v>
      </c>
      <c r="AF45" s="78">
        <f t="shared" si="131"/>
        <v>15840</v>
      </c>
      <c r="AG45" s="78">
        <f t="shared" si="131"/>
        <v>16165</v>
      </c>
      <c r="AH45" s="78">
        <f t="shared" si="131"/>
        <v>16490</v>
      </c>
      <c r="AI45" s="78">
        <f t="shared" si="131"/>
        <v>16815</v>
      </c>
      <c r="AJ45" s="78">
        <f t="shared" si="131"/>
        <v>17140</v>
      </c>
      <c r="AK45" s="78">
        <f t="shared" si="131"/>
        <v>17465</v>
      </c>
      <c r="AL45" s="78">
        <f t="shared" si="131"/>
        <v>17790</v>
      </c>
      <c r="AM45" s="119"/>
    </row>
    <row r="46" spans="1:39" s="4" customFormat="1" ht="16.899999999999999" customHeight="1">
      <c r="A46" s="131">
        <v>4</v>
      </c>
      <c r="B46" s="102">
        <v>1972</v>
      </c>
      <c r="C46" s="41">
        <v>130</v>
      </c>
      <c r="D46" s="42" t="s">
        <v>67</v>
      </c>
      <c r="E46" s="43">
        <v>4</v>
      </c>
      <c r="F46" s="42" t="s">
        <v>67</v>
      </c>
      <c r="G46" s="44" t="s">
        <v>9</v>
      </c>
      <c r="H46" s="36">
        <f t="shared" si="2"/>
        <v>130</v>
      </c>
      <c r="I46" s="36">
        <f>SUM(H46+4)</f>
        <v>134</v>
      </c>
      <c r="J46" s="36">
        <f t="shared" ref="J46:R46" si="132">SUM(I46+4)</f>
        <v>138</v>
      </c>
      <c r="K46" s="36">
        <f t="shared" si="132"/>
        <v>142</v>
      </c>
      <c r="L46" s="36">
        <f t="shared" si="132"/>
        <v>146</v>
      </c>
      <c r="M46" s="36">
        <f t="shared" si="132"/>
        <v>150</v>
      </c>
      <c r="N46" s="36">
        <f t="shared" si="132"/>
        <v>154</v>
      </c>
      <c r="O46" s="36">
        <f t="shared" si="132"/>
        <v>158</v>
      </c>
      <c r="P46" s="36">
        <f t="shared" si="132"/>
        <v>162</v>
      </c>
      <c r="Q46" s="36">
        <f t="shared" si="132"/>
        <v>166</v>
      </c>
      <c r="R46" s="36">
        <f t="shared" si="132"/>
        <v>170</v>
      </c>
      <c r="S46" s="36">
        <f t="shared" ref="S46:X46" si="133">SUM(R46+5)</f>
        <v>175</v>
      </c>
      <c r="T46" s="36">
        <f t="shared" si="133"/>
        <v>180</v>
      </c>
      <c r="U46" s="36">
        <f t="shared" si="133"/>
        <v>185</v>
      </c>
      <c r="V46" s="36">
        <f t="shared" si="133"/>
        <v>190</v>
      </c>
      <c r="W46" s="36">
        <f t="shared" si="133"/>
        <v>195</v>
      </c>
      <c r="X46" s="36">
        <f t="shared" si="133"/>
        <v>200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116"/>
    </row>
    <row r="47" spans="1:39" s="4" customFormat="1" ht="16.899999999999999" customHeight="1">
      <c r="A47" s="132"/>
      <c r="B47" s="98">
        <v>1977</v>
      </c>
      <c r="C47" s="7">
        <v>280</v>
      </c>
      <c r="D47" s="8" t="s">
        <v>67</v>
      </c>
      <c r="E47" s="9">
        <v>8</v>
      </c>
      <c r="F47" s="8" t="s">
        <v>67</v>
      </c>
      <c r="G47" s="10" t="s">
        <v>71</v>
      </c>
      <c r="H47" s="11">
        <f t="shared" si="2"/>
        <v>280</v>
      </c>
      <c r="I47" s="11">
        <f t="shared" ref="I47:Q47" si="134">SUM(H47+8)</f>
        <v>288</v>
      </c>
      <c r="J47" s="11">
        <f t="shared" si="134"/>
        <v>296</v>
      </c>
      <c r="K47" s="11">
        <f t="shared" si="134"/>
        <v>304</v>
      </c>
      <c r="L47" s="11">
        <f t="shared" si="134"/>
        <v>312</v>
      </c>
      <c r="M47" s="11">
        <f t="shared" si="134"/>
        <v>320</v>
      </c>
      <c r="N47" s="11">
        <f t="shared" si="134"/>
        <v>328</v>
      </c>
      <c r="O47" s="11">
        <f t="shared" si="134"/>
        <v>336</v>
      </c>
      <c r="P47" s="11">
        <f t="shared" si="134"/>
        <v>344</v>
      </c>
      <c r="Q47" s="11">
        <f t="shared" si="134"/>
        <v>352</v>
      </c>
      <c r="R47" s="11">
        <f>SUM(Q47+9)</f>
        <v>361</v>
      </c>
      <c r="S47" s="11">
        <f t="shared" ref="S47:X47" si="135">SUM(R47+9)</f>
        <v>370</v>
      </c>
      <c r="T47" s="11">
        <f t="shared" si="135"/>
        <v>379</v>
      </c>
      <c r="U47" s="11">
        <f t="shared" si="135"/>
        <v>388</v>
      </c>
      <c r="V47" s="11">
        <f t="shared" si="135"/>
        <v>397</v>
      </c>
      <c r="W47" s="11">
        <f t="shared" si="135"/>
        <v>406</v>
      </c>
      <c r="X47" s="11">
        <f t="shared" si="135"/>
        <v>415</v>
      </c>
      <c r="Y47" s="11">
        <f>SUM(X47+12)</f>
        <v>427</v>
      </c>
      <c r="Z47" s="11">
        <f>SUM(Y47+12)</f>
        <v>439</v>
      </c>
      <c r="AA47" s="11">
        <f>SUM(Z47+12)</f>
        <v>451</v>
      </c>
      <c r="AB47" s="11">
        <f>SUM(AA47+12)</f>
        <v>463</v>
      </c>
      <c r="AC47" s="11">
        <f>SUM(AB47+12)</f>
        <v>475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3"/>
    </row>
    <row r="48" spans="1:39" s="4" customFormat="1" ht="16.899999999999999" customHeight="1">
      <c r="A48" s="132"/>
      <c r="B48" s="98">
        <v>1983</v>
      </c>
      <c r="C48" s="12">
        <v>516</v>
      </c>
      <c r="D48" s="13" t="s">
        <v>67</v>
      </c>
      <c r="E48" s="14">
        <v>16</v>
      </c>
      <c r="F48" s="13" t="s">
        <v>67</v>
      </c>
      <c r="G48" s="15" t="s">
        <v>10</v>
      </c>
      <c r="H48" s="11">
        <v>516</v>
      </c>
      <c r="I48" s="11">
        <f>SUM(H48+16)</f>
        <v>532</v>
      </c>
      <c r="J48" s="11">
        <f t="shared" ref="J48:AA48" si="136">SUM(I48+16)</f>
        <v>548</v>
      </c>
      <c r="K48" s="11">
        <f t="shared" si="136"/>
        <v>564</v>
      </c>
      <c r="L48" s="11">
        <f t="shared" si="136"/>
        <v>580</v>
      </c>
      <c r="M48" s="11">
        <f t="shared" si="136"/>
        <v>596</v>
      </c>
      <c r="N48" s="11">
        <f t="shared" si="136"/>
        <v>612</v>
      </c>
      <c r="O48" s="11">
        <f t="shared" si="136"/>
        <v>628</v>
      </c>
      <c r="P48" s="11">
        <f t="shared" si="136"/>
        <v>644</v>
      </c>
      <c r="Q48" s="11">
        <f t="shared" si="136"/>
        <v>660</v>
      </c>
      <c r="R48" s="11">
        <f t="shared" si="136"/>
        <v>676</v>
      </c>
      <c r="S48" s="11">
        <f t="shared" si="136"/>
        <v>692</v>
      </c>
      <c r="T48" s="11">
        <f t="shared" si="136"/>
        <v>708</v>
      </c>
      <c r="U48" s="11">
        <f t="shared" si="136"/>
        <v>724</v>
      </c>
      <c r="V48" s="11">
        <f t="shared" si="136"/>
        <v>740</v>
      </c>
      <c r="W48" s="11">
        <f t="shared" si="136"/>
        <v>756</v>
      </c>
      <c r="X48" s="11">
        <f t="shared" si="136"/>
        <v>772</v>
      </c>
      <c r="Y48" s="11">
        <f t="shared" si="136"/>
        <v>788</v>
      </c>
      <c r="Z48" s="11">
        <f t="shared" si="136"/>
        <v>804</v>
      </c>
      <c r="AA48" s="11">
        <f t="shared" si="136"/>
        <v>820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3"/>
    </row>
    <row r="49" spans="1:39" s="4" customFormat="1" ht="16.899999999999999" customHeight="1">
      <c r="A49" s="132"/>
      <c r="B49" s="98">
        <v>1983</v>
      </c>
      <c r="C49" s="7">
        <v>500</v>
      </c>
      <c r="D49" s="8" t="s">
        <v>67</v>
      </c>
      <c r="E49" s="9">
        <v>16</v>
      </c>
      <c r="F49" s="8" t="s">
        <v>67</v>
      </c>
      <c r="G49" s="10" t="s">
        <v>11</v>
      </c>
      <c r="H49" s="11">
        <f t="shared" si="2"/>
        <v>500</v>
      </c>
      <c r="I49" s="11">
        <f>SUM(H49+16)</f>
        <v>516</v>
      </c>
      <c r="J49" s="11">
        <f t="shared" ref="J49:AB49" si="137">SUM(I49+16)</f>
        <v>532</v>
      </c>
      <c r="K49" s="11">
        <f t="shared" si="137"/>
        <v>548</v>
      </c>
      <c r="L49" s="11">
        <f t="shared" si="137"/>
        <v>564</v>
      </c>
      <c r="M49" s="11">
        <f t="shared" si="137"/>
        <v>580</v>
      </c>
      <c r="N49" s="11">
        <f t="shared" si="137"/>
        <v>596</v>
      </c>
      <c r="O49" s="11">
        <f t="shared" si="137"/>
        <v>612</v>
      </c>
      <c r="P49" s="11">
        <f t="shared" si="137"/>
        <v>628</v>
      </c>
      <c r="Q49" s="11">
        <f t="shared" si="137"/>
        <v>644</v>
      </c>
      <c r="R49" s="11">
        <f t="shared" si="137"/>
        <v>660</v>
      </c>
      <c r="S49" s="11">
        <f t="shared" si="137"/>
        <v>676</v>
      </c>
      <c r="T49" s="11">
        <f t="shared" si="137"/>
        <v>692</v>
      </c>
      <c r="U49" s="11">
        <f t="shared" si="137"/>
        <v>708</v>
      </c>
      <c r="V49" s="11">
        <f t="shared" si="137"/>
        <v>724</v>
      </c>
      <c r="W49" s="11">
        <f t="shared" si="137"/>
        <v>740</v>
      </c>
      <c r="X49" s="11">
        <f t="shared" si="137"/>
        <v>756</v>
      </c>
      <c r="Y49" s="11">
        <f t="shared" si="137"/>
        <v>772</v>
      </c>
      <c r="Z49" s="11">
        <f t="shared" si="137"/>
        <v>788</v>
      </c>
      <c r="AA49" s="11">
        <f t="shared" si="137"/>
        <v>804</v>
      </c>
      <c r="AB49" s="11">
        <f t="shared" si="137"/>
        <v>820</v>
      </c>
      <c r="AC49" s="11">
        <f>SUM(AB49+0)</f>
        <v>820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3"/>
    </row>
    <row r="50" spans="1:39" s="4" customFormat="1" ht="16.899999999999999" customHeight="1">
      <c r="A50" s="132"/>
      <c r="B50" s="98">
        <v>1987</v>
      </c>
      <c r="C50" s="12">
        <v>675</v>
      </c>
      <c r="D50" s="13" t="s">
        <v>67</v>
      </c>
      <c r="E50" s="14">
        <v>22</v>
      </c>
      <c r="F50" s="13" t="s">
        <v>67</v>
      </c>
      <c r="G50" s="15">
        <v>1115</v>
      </c>
      <c r="H50" s="11">
        <f t="shared" si="2"/>
        <v>675</v>
      </c>
      <c r="I50" s="11">
        <f>SUM(H50+22)</f>
        <v>697</v>
      </c>
      <c r="J50" s="11">
        <f t="shared" ref="J50:AB50" si="138">SUM(I50+22)</f>
        <v>719</v>
      </c>
      <c r="K50" s="11">
        <f t="shared" si="138"/>
        <v>741</v>
      </c>
      <c r="L50" s="11">
        <f t="shared" si="138"/>
        <v>763</v>
      </c>
      <c r="M50" s="11">
        <f t="shared" si="138"/>
        <v>785</v>
      </c>
      <c r="N50" s="11">
        <f t="shared" si="138"/>
        <v>807</v>
      </c>
      <c r="O50" s="11">
        <f t="shared" si="138"/>
        <v>829</v>
      </c>
      <c r="P50" s="11">
        <f t="shared" si="138"/>
        <v>851</v>
      </c>
      <c r="Q50" s="11">
        <f t="shared" si="138"/>
        <v>873</v>
      </c>
      <c r="R50" s="11">
        <f t="shared" si="138"/>
        <v>895</v>
      </c>
      <c r="S50" s="11">
        <f t="shared" si="138"/>
        <v>917</v>
      </c>
      <c r="T50" s="11">
        <f t="shared" si="138"/>
        <v>939</v>
      </c>
      <c r="U50" s="11">
        <f t="shared" si="138"/>
        <v>961</v>
      </c>
      <c r="V50" s="11">
        <f t="shared" si="138"/>
        <v>983</v>
      </c>
      <c r="W50" s="11">
        <f t="shared" si="138"/>
        <v>1005</v>
      </c>
      <c r="X50" s="11">
        <f t="shared" si="138"/>
        <v>1027</v>
      </c>
      <c r="Y50" s="11">
        <f t="shared" si="138"/>
        <v>1049</v>
      </c>
      <c r="Z50" s="11">
        <f t="shared" si="138"/>
        <v>1071</v>
      </c>
      <c r="AA50" s="11">
        <f t="shared" si="138"/>
        <v>1093</v>
      </c>
      <c r="AB50" s="11">
        <f t="shared" si="138"/>
        <v>1115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3"/>
    </row>
    <row r="51" spans="1:39" s="4" customFormat="1" ht="16.899999999999999" customHeight="1">
      <c r="A51" s="132"/>
      <c r="B51" s="98">
        <v>1991</v>
      </c>
      <c r="C51" s="7">
        <v>1005</v>
      </c>
      <c r="D51" s="8" t="s">
        <v>67</v>
      </c>
      <c r="E51" s="9">
        <v>43</v>
      </c>
      <c r="F51" s="8" t="s">
        <v>67</v>
      </c>
      <c r="G51" s="10">
        <v>1650</v>
      </c>
      <c r="H51" s="11">
        <f t="shared" si="2"/>
        <v>1005</v>
      </c>
      <c r="I51" s="11">
        <f>SUM(H51+43)</f>
        <v>1048</v>
      </c>
      <c r="J51" s="11">
        <f t="shared" ref="J51:AL51" si="139">SUM(I51+43)</f>
        <v>1091</v>
      </c>
      <c r="K51" s="11">
        <f t="shared" si="139"/>
        <v>1134</v>
      </c>
      <c r="L51" s="11">
        <f t="shared" si="139"/>
        <v>1177</v>
      </c>
      <c r="M51" s="11">
        <f t="shared" si="139"/>
        <v>1220</v>
      </c>
      <c r="N51" s="11">
        <f t="shared" si="139"/>
        <v>1263</v>
      </c>
      <c r="O51" s="11">
        <f t="shared" si="139"/>
        <v>1306</v>
      </c>
      <c r="P51" s="11">
        <f t="shared" si="139"/>
        <v>1349</v>
      </c>
      <c r="Q51" s="11">
        <f t="shared" si="139"/>
        <v>1392</v>
      </c>
      <c r="R51" s="11">
        <f t="shared" si="139"/>
        <v>1435</v>
      </c>
      <c r="S51" s="11">
        <f t="shared" si="139"/>
        <v>1478</v>
      </c>
      <c r="T51" s="11">
        <f t="shared" si="139"/>
        <v>1521</v>
      </c>
      <c r="U51" s="11">
        <f t="shared" si="139"/>
        <v>1564</v>
      </c>
      <c r="V51" s="11">
        <f t="shared" si="139"/>
        <v>1607</v>
      </c>
      <c r="W51" s="11">
        <f t="shared" si="139"/>
        <v>1650</v>
      </c>
      <c r="X51" s="11">
        <f t="shared" si="139"/>
        <v>1693</v>
      </c>
      <c r="Y51" s="11">
        <f t="shared" si="139"/>
        <v>1736</v>
      </c>
      <c r="Z51" s="11">
        <f t="shared" si="139"/>
        <v>1779</v>
      </c>
      <c r="AA51" s="11">
        <f t="shared" si="139"/>
        <v>1822</v>
      </c>
      <c r="AB51" s="11">
        <f t="shared" si="139"/>
        <v>1865</v>
      </c>
      <c r="AC51" s="11">
        <f t="shared" si="139"/>
        <v>1908</v>
      </c>
      <c r="AD51" s="11">
        <f t="shared" si="139"/>
        <v>1951</v>
      </c>
      <c r="AE51" s="11">
        <f t="shared" si="139"/>
        <v>1994</v>
      </c>
      <c r="AF51" s="11">
        <f t="shared" si="139"/>
        <v>2037</v>
      </c>
      <c r="AG51" s="11">
        <f t="shared" si="139"/>
        <v>2080</v>
      </c>
      <c r="AH51" s="11">
        <f t="shared" si="139"/>
        <v>2123</v>
      </c>
      <c r="AI51" s="11">
        <f t="shared" si="139"/>
        <v>2166</v>
      </c>
      <c r="AJ51" s="11">
        <f t="shared" si="139"/>
        <v>2209</v>
      </c>
      <c r="AK51" s="11">
        <f t="shared" si="139"/>
        <v>2252</v>
      </c>
      <c r="AL51" s="11">
        <f t="shared" si="139"/>
        <v>2295</v>
      </c>
      <c r="AM51" s="113"/>
    </row>
    <row r="52" spans="1:39" s="4" customFormat="1" ht="16.899999999999999" customHeight="1">
      <c r="A52" s="132"/>
      <c r="B52" s="98">
        <v>1994</v>
      </c>
      <c r="C52" s="12">
        <v>1360</v>
      </c>
      <c r="D52" s="13" t="s">
        <v>67</v>
      </c>
      <c r="E52" s="14">
        <v>58</v>
      </c>
      <c r="F52" s="13" t="s">
        <v>67</v>
      </c>
      <c r="G52" s="15">
        <v>2230</v>
      </c>
      <c r="H52" s="11">
        <f t="shared" si="2"/>
        <v>1360</v>
      </c>
      <c r="I52" s="11">
        <f>SUM(H52+58)</f>
        <v>1418</v>
      </c>
      <c r="J52" s="11">
        <f t="shared" ref="J52:AL52" si="140">SUM(I52+58)</f>
        <v>1476</v>
      </c>
      <c r="K52" s="11">
        <f t="shared" si="140"/>
        <v>1534</v>
      </c>
      <c r="L52" s="11">
        <f t="shared" si="140"/>
        <v>1592</v>
      </c>
      <c r="M52" s="11">
        <f t="shared" si="140"/>
        <v>1650</v>
      </c>
      <c r="N52" s="11">
        <f t="shared" si="140"/>
        <v>1708</v>
      </c>
      <c r="O52" s="11">
        <f t="shared" si="140"/>
        <v>1766</v>
      </c>
      <c r="P52" s="11">
        <f t="shared" si="140"/>
        <v>1824</v>
      </c>
      <c r="Q52" s="11">
        <f t="shared" si="140"/>
        <v>1882</v>
      </c>
      <c r="R52" s="11">
        <f t="shared" si="140"/>
        <v>1940</v>
      </c>
      <c r="S52" s="11">
        <f t="shared" si="140"/>
        <v>1998</v>
      </c>
      <c r="T52" s="11">
        <f t="shared" si="140"/>
        <v>2056</v>
      </c>
      <c r="U52" s="11">
        <f t="shared" si="140"/>
        <v>2114</v>
      </c>
      <c r="V52" s="11">
        <f t="shared" si="140"/>
        <v>2172</v>
      </c>
      <c r="W52" s="11">
        <f t="shared" si="140"/>
        <v>2230</v>
      </c>
      <c r="X52" s="11">
        <f t="shared" si="140"/>
        <v>2288</v>
      </c>
      <c r="Y52" s="11">
        <f t="shared" si="140"/>
        <v>2346</v>
      </c>
      <c r="Z52" s="11">
        <f t="shared" si="140"/>
        <v>2404</v>
      </c>
      <c r="AA52" s="11">
        <f t="shared" si="140"/>
        <v>2462</v>
      </c>
      <c r="AB52" s="11">
        <f t="shared" si="140"/>
        <v>2520</v>
      </c>
      <c r="AC52" s="11">
        <f t="shared" si="140"/>
        <v>2578</v>
      </c>
      <c r="AD52" s="11">
        <f t="shared" si="140"/>
        <v>2636</v>
      </c>
      <c r="AE52" s="11">
        <f t="shared" si="140"/>
        <v>2694</v>
      </c>
      <c r="AF52" s="11">
        <f t="shared" si="140"/>
        <v>2752</v>
      </c>
      <c r="AG52" s="11">
        <f t="shared" si="140"/>
        <v>2810</v>
      </c>
      <c r="AH52" s="11">
        <f t="shared" si="140"/>
        <v>2868</v>
      </c>
      <c r="AI52" s="11">
        <f t="shared" si="140"/>
        <v>2926</v>
      </c>
      <c r="AJ52" s="11">
        <f t="shared" si="140"/>
        <v>2984</v>
      </c>
      <c r="AK52" s="11">
        <f t="shared" si="140"/>
        <v>3042</v>
      </c>
      <c r="AL52" s="11">
        <f t="shared" si="140"/>
        <v>3100</v>
      </c>
      <c r="AM52" s="113"/>
    </row>
    <row r="53" spans="1:39" s="4" customFormat="1" ht="16.899999999999999" customHeight="1">
      <c r="A53" s="132"/>
      <c r="B53" s="98">
        <v>2001</v>
      </c>
      <c r="C53" s="7">
        <v>2040</v>
      </c>
      <c r="D53" s="8" t="s">
        <v>67</v>
      </c>
      <c r="E53" s="9">
        <v>85</v>
      </c>
      <c r="F53" s="8" t="s">
        <v>67</v>
      </c>
      <c r="G53" s="10">
        <v>4590</v>
      </c>
      <c r="H53" s="11">
        <f t="shared" si="2"/>
        <v>2040</v>
      </c>
      <c r="I53" s="11">
        <f>SUM(H53+85)</f>
        <v>2125</v>
      </c>
      <c r="J53" s="11">
        <f t="shared" ref="J53:AL53" si="141">SUM(I53+85)</f>
        <v>2210</v>
      </c>
      <c r="K53" s="11">
        <f t="shared" si="141"/>
        <v>2295</v>
      </c>
      <c r="L53" s="11">
        <f t="shared" si="141"/>
        <v>2380</v>
      </c>
      <c r="M53" s="11">
        <f t="shared" si="141"/>
        <v>2465</v>
      </c>
      <c r="N53" s="11">
        <f t="shared" si="141"/>
        <v>2550</v>
      </c>
      <c r="O53" s="11">
        <f t="shared" si="141"/>
        <v>2635</v>
      </c>
      <c r="P53" s="11">
        <f t="shared" si="141"/>
        <v>2720</v>
      </c>
      <c r="Q53" s="11">
        <f t="shared" si="141"/>
        <v>2805</v>
      </c>
      <c r="R53" s="11">
        <f t="shared" si="141"/>
        <v>2890</v>
      </c>
      <c r="S53" s="11">
        <f t="shared" si="141"/>
        <v>2975</v>
      </c>
      <c r="T53" s="11">
        <f t="shared" si="141"/>
        <v>3060</v>
      </c>
      <c r="U53" s="11">
        <f t="shared" si="141"/>
        <v>3145</v>
      </c>
      <c r="V53" s="11">
        <f t="shared" si="141"/>
        <v>3230</v>
      </c>
      <c r="W53" s="11">
        <f t="shared" si="141"/>
        <v>3315</v>
      </c>
      <c r="X53" s="11">
        <f t="shared" si="141"/>
        <v>3400</v>
      </c>
      <c r="Y53" s="11">
        <f t="shared" si="141"/>
        <v>3485</v>
      </c>
      <c r="Z53" s="11">
        <f t="shared" si="141"/>
        <v>3570</v>
      </c>
      <c r="AA53" s="11">
        <f t="shared" si="141"/>
        <v>3655</v>
      </c>
      <c r="AB53" s="11">
        <f t="shared" si="141"/>
        <v>3740</v>
      </c>
      <c r="AC53" s="11">
        <f t="shared" si="141"/>
        <v>3825</v>
      </c>
      <c r="AD53" s="11">
        <f t="shared" si="141"/>
        <v>3910</v>
      </c>
      <c r="AE53" s="11">
        <f t="shared" si="141"/>
        <v>3995</v>
      </c>
      <c r="AF53" s="11">
        <f t="shared" si="141"/>
        <v>4080</v>
      </c>
      <c r="AG53" s="11">
        <f t="shared" si="141"/>
        <v>4165</v>
      </c>
      <c r="AH53" s="11">
        <f t="shared" si="141"/>
        <v>4250</v>
      </c>
      <c r="AI53" s="11">
        <f t="shared" si="141"/>
        <v>4335</v>
      </c>
      <c r="AJ53" s="11">
        <f t="shared" si="141"/>
        <v>4420</v>
      </c>
      <c r="AK53" s="11">
        <f t="shared" si="141"/>
        <v>4505</v>
      </c>
      <c r="AL53" s="11">
        <f t="shared" si="141"/>
        <v>4590</v>
      </c>
      <c r="AM53" s="113"/>
    </row>
    <row r="54" spans="1:39" s="4" customFormat="1" ht="16.899999999999999" customHeight="1">
      <c r="A54" s="132"/>
      <c r="B54" s="98">
        <v>2005</v>
      </c>
      <c r="C54" s="12">
        <v>2345</v>
      </c>
      <c r="D54" s="13" t="s">
        <v>67</v>
      </c>
      <c r="E54" s="14">
        <v>100</v>
      </c>
      <c r="F54" s="13" t="s">
        <v>67</v>
      </c>
      <c r="G54" s="15">
        <v>5345</v>
      </c>
      <c r="H54" s="11">
        <f t="shared" si="2"/>
        <v>2345</v>
      </c>
      <c r="I54" s="11">
        <f>SUM(H54+100)</f>
        <v>2445</v>
      </c>
      <c r="J54" s="11">
        <f t="shared" ref="J54:AL54" si="142">SUM(I54+100)</f>
        <v>2545</v>
      </c>
      <c r="K54" s="11">
        <f t="shared" si="142"/>
        <v>2645</v>
      </c>
      <c r="L54" s="11">
        <f t="shared" si="142"/>
        <v>2745</v>
      </c>
      <c r="M54" s="11">
        <f t="shared" si="142"/>
        <v>2845</v>
      </c>
      <c r="N54" s="11">
        <f t="shared" si="142"/>
        <v>2945</v>
      </c>
      <c r="O54" s="11">
        <f t="shared" si="142"/>
        <v>3045</v>
      </c>
      <c r="P54" s="11">
        <f t="shared" si="142"/>
        <v>3145</v>
      </c>
      <c r="Q54" s="11">
        <f t="shared" si="142"/>
        <v>3245</v>
      </c>
      <c r="R54" s="11">
        <f t="shared" si="142"/>
        <v>3345</v>
      </c>
      <c r="S54" s="11">
        <f t="shared" si="142"/>
        <v>3445</v>
      </c>
      <c r="T54" s="11">
        <f t="shared" si="142"/>
        <v>3545</v>
      </c>
      <c r="U54" s="11">
        <f t="shared" si="142"/>
        <v>3645</v>
      </c>
      <c r="V54" s="11">
        <f t="shared" si="142"/>
        <v>3745</v>
      </c>
      <c r="W54" s="11">
        <f t="shared" si="142"/>
        <v>3845</v>
      </c>
      <c r="X54" s="11">
        <f t="shared" si="142"/>
        <v>3945</v>
      </c>
      <c r="Y54" s="11">
        <f t="shared" si="142"/>
        <v>4045</v>
      </c>
      <c r="Z54" s="11">
        <f t="shared" si="142"/>
        <v>4145</v>
      </c>
      <c r="AA54" s="11">
        <f t="shared" si="142"/>
        <v>4245</v>
      </c>
      <c r="AB54" s="11">
        <f t="shared" si="142"/>
        <v>4345</v>
      </c>
      <c r="AC54" s="11">
        <f t="shared" si="142"/>
        <v>4445</v>
      </c>
      <c r="AD54" s="11">
        <f t="shared" si="142"/>
        <v>4545</v>
      </c>
      <c r="AE54" s="11">
        <f t="shared" si="142"/>
        <v>4645</v>
      </c>
      <c r="AF54" s="11">
        <f t="shared" si="142"/>
        <v>4745</v>
      </c>
      <c r="AG54" s="11">
        <f t="shared" si="142"/>
        <v>4845</v>
      </c>
      <c r="AH54" s="11">
        <f t="shared" si="142"/>
        <v>4945</v>
      </c>
      <c r="AI54" s="11">
        <f t="shared" si="142"/>
        <v>5045</v>
      </c>
      <c r="AJ54" s="11">
        <f t="shared" si="142"/>
        <v>5145</v>
      </c>
      <c r="AK54" s="11">
        <f t="shared" si="142"/>
        <v>5245</v>
      </c>
      <c r="AL54" s="11">
        <f t="shared" si="142"/>
        <v>5345</v>
      </c>
      <c r="AM54" s="113">
        <f>SUM(C54*45%)</f>
        <v>1055.25</v>
      </c>
    </row>
    <row r="55" spans="1:39" s="4" customFormat="1" ht="16.899999999999999" customHeight="1">
      <c r="A55" s="132"/>
      <c r="B55" s="99">
        <v>2007</v>
      </c>
      <c r="C55" s="7">
        <v>2700</v>
      </c>
      <c r="D55" s="8" t="s">
        <v>67</v>
      </c>
      <c r="E55" s="9">
        <v>115</v>
      </c>
      <c r="F55" s="8" t="s">
        <v>67</v>
      </c>
      <c r="G55" s="10">
        <v>6150</v>
      </c>
      <c r="H55" s="16">
        <f t="shared" si="2"/>
        <v>2700</v>
      </c>
      <c r="I55" s="16">
        <f>SUM(H55+115)</f>
        <v>2815</v>
      </c>
      <c r="J55" s="16">
        <f t="shared" ref="J55:AL55" si="143">SUM(I55+115)</f>
        <v>2930</v>
      </c>
      <c r="K55" s="16">
        <f t="shared" si="143"/>
        <v>3045</v>
      </c>
      <c r="L55" s="16">
        <f t="shared" si="143"/>
        <v>3160</v>
      </c>
      <c r="M55" s="16">
        <f t="shared" si="143"/>
        <v>3275</v>
      </c>
      <c r="N55" s="16">
        <f t="shared" si="143"/>
        <v>3390</v>
      </c>
      <c r="O55" s="16">
        <f t="shared" si="143"/>
        <v>3505</v>
      </c>
      <c r="P55" s="16">
        <f t="shared" si="143"/>
        <v>3620</v>
      </c>
      <c r="Q55" s="16">
        <f t="shared" si="143"/>
        <v>3735</v>
      </c>
      <c r="R55" s="16">
        <f t="shared" si="143"/>
        <v>3850</v>
      </c>
      <c r="S55" s="16">
        <f t="shared" si="143"/>
        <v>3965</v>
      </c>
      <c r="T55" s="16">
        <f t="shared" si="143"/>
        <v>4080</v>
      </c>
      <c r="U55" s="16">
        <f t="shared" si="143"/>
        <v>4195</v>
      </c>
      <c r="V55" s="16">
        <f t="shared" si="143"/>
        <v>4310</v>
      </c>
      <c r="W55" s="16">
        <f t="shared" si="143"/>
        <v>4425</v>
      </c>
      <c r="X55" s="16">
        <f t="shared" si="143"/>
        <v>4540</v>
      </c>
      <c r="Y55" s="16">
        <f t="shared" si="143"/>
        <v>4655</v>
      </c>
      <c r="Z55" s="16">
        <f t="shared" si="143"/>
        <v>4770</v>
      </c>
      <c r="AA55" s="16">
        <f t="shared" si="143"/>
        <v>4885</v>
      </c>
      <c r="AB55" s="16">
        <f t="shared" si="143"/>
        <v>5000</v>
      </c>
      <c r="AC55" s="16">
        <f t="shared" si="143"/>
        <v>5115</v>
      </c>
      <c r="AD55" s="16">
        <f t="shared" si="143"/>
        <v>5230</v>
      </c>
      <c r="AE55" s="16">
        <f t="shared" si="143"/>
        <v>5345</v>
      </c>
      <c r="AF55" s="16">
        <f t="shared" si="143"/>
        <v>5460</v>
      </c>
      <c r="AG55" s="16">
        <f t="shared" si="143"/>
        <v>5575</v>
      </c>
      <c r="AH55" s="16">
        <f t="shared" si="143"/>
        <v>5690</v>
      </c>
      <c r="AI55" s="16">
        <f t="shared" si="143"/>
        <v>5805</v>
      </c>
      <c r="AJ55" s="16">
        <f t="shared" si="143"/>
        <v>5920</v>
      </c>
      <c r="AK55" s="16">
        <f t="shared" si="143"/>
        <v>6035</v>
      </c>
      <c r="AL55" s="16">
        <f t="shared" si="143"/>
        <v>6150</v>
      </c>
      <c r="AM55" s="114">
        <f>SUM(C55*45%)</f>
        <v>1215</v>
      </c>
    </row>
    <row r="56" spans="1:39" s="4" customFormat="1" ht="16.899999999999999" customHeight="1">
      <c r="A56" s="133"/>
      <c r="B56" s="98">
        <v>2008</v>
      </c>
      <c r="C56" s="12">
        <v>3240</v>
      </c>
      <c r="D56" s="13" t="s">
        <v>67</v>
      </c>
      <c r="E56" s="14">
        <v>140</v>
      </c>
      <c r="F56" s="13" t="s">
        <v>67</v>
      </c>
      <c r="G56" s="15">
        <v>7440</v>
      </c>
      <c r="H56" s="11">
        <f>C56</f>
        <v>3240</v>
      </c>
      <c r="I56" s="11">
        <f>SUM(H56+140)</f>
        <v>3380</v>
      </c>
      <c r="J56" s="11">
        <f t="shared" ref="J56" si="144">SUM(I56+140)</f>
        <v>3520</v>
      </c>
      <c r="K56" s="11">
        <f t="shared" ref="K56" si="145">SUM(J56+140)</f>
        <v>3660</v>
      </c>
      <c r="L56" s="11">
        <f t="shared" ref="L56" si="146">SUM(K56+140)</f>
        <v>3800</v>
      </c>
      <c r="M56" s="11">
        <f t="shared" ref="M56" si="147">SUM(L56+140)</f>
        <v>3940</v>
      </c>
      <c r="N56" s="11">
        <f t="shared" ref="N56" si="148">SUM(M56+140)</f>
        <v>4080</v>
      </c>
      <c r="O56" s="11">
        <f t="shared" ref="O56" si="149">SUM(N56+140)</f>
        <v>4220</v>
      </c>
      <c r="P56" s="11">
        <f t="shared" ref="P56" si="150">SUM(O56+140)</f>
        <v>4360</v>
      </c>
      <c r="Q56" s="11">
        <f t="shared" ref="Q56" si="151">SUM(P56+140)</f>
        <v>4500</v>
      </c>
      <c r="R56" s="11">
        <f t="shared" ref="R56" si="152">SUM(Q56+140)</f>
        <v>4640</v>
      </c>
      <c r="S56" s="11">
        <f t="shared" ref="S56" si="153">SUM(R56+140)</f>
        <v>4780</v>
      </c>
      <c r="T56" s="11">
        <f t="shared" ref="T56" si="154">SUM(S56+140)</f>
        <v>4920</v>
      </c>
      <c r="U56" s="11">
        <f t="shared" ref="U56" si="155">SUM(T56+140)</f>
        <v>5060</v>
      </c>
      <c r="V56" s="11">
        <f t="shared" ref="V56" si="156">SUM(U56+140)</f>
        <v>5200</v>
      </c>
      <c r="W56" s="11">
        <f t="shared" ref="W56" si="157">SUM(V56+140)</f>
        <v>5340</v>
      </c>
      <c r="X56" s="11">
        <f t="shared" ref="X56" si="158">SUM(W56+140)</f>
        <v>5480</v>
      </c>
      <c r="Y56" s="11">
        <f t="shared" ref="Y56" si="159">SUM(X56+140)</f>
        <v>5620</v>
      </c>
      <c r="Z56" s="11">
        <f t="shared" ref="Z56" si="160">SUM(Y56+140)</f>
        <v>5760</v>
      </c>
      <c r="AA56" s="11">
        <f t="shared" ref="AA56" si="161">SUM(Z56+140)</f>
        <v>5900</v>
      </c>
      <c r="AB56" s="11">
        <f t="shared" ref="AB56" si="162">SUM(AA56+140)</f>
        <v>6040</v>
      </c>
      <c r="AC56" s="11">
        <f t="shared" ref="AC56" si="163">SUM(AB56+140)</f>
        <v>6180</v>
      </c>
      <c r="AD56" s="11">
        <f t="shared" ref="AD56" si="164">SUM(AC56+140)</f>
        <v>6320</v>
      </c>
      <c r="AE56" s="11">
        <f t="shared" ref="AE56" si="165">SUM(AD56+140)</f>
        <v>6460</v>
      </c>
      <c r="AF56" s="11">
        <f t="shared" ref="AF56" si="166">SUM(AE56+140)</f>
        <v>6600</v>
      </c>
      <c r="AG56" s="11">
        <f t="shared" ref="AG56" si="167">SUM(AF56+140)</f>
        <v>6740</v>
      </c>
      <c r="AH56" s="11">
        <f t="shared" ref="AH56" si="168">SUM(AG56+140)</f>
        <v>6880</v>
      </c>
      <c r="AI56" s="11">
        <f t="shared" ref="AI56" si="169">SUM(AH56+140)</f>
        <v>7020</v>
      </c>
      <c r="AJ56" s="11">
        <f t="shared" ref="AJ56" si="170">SUM(AI56+140)</f>
        <v>7160</v>
      </c>
      <c r="AK56" s="11">
        <f t="shared" ref="AK56" si="171">SUM(AJ56+140)</f>
        <v>7300</v>
      </c>
      <c r="AL56" s="11">
        <f t="shared" ref="AL56" si="172">SUM(AK56+140)</f>
        <v>7440</v>
      </c>
      <c r="AM56" s="113">
        <f>SUM(C56*45%)</f>
        <v>1458</v>
      </c>
    </row>
    <row r="57" spans="1:39" s="4" customFormat="1" ht="16.899999999999999" customHeight="1">
      <c r="A57" s="133"/>
      <c r="B57" s="98">
        <v>2011</v>
      </c>
      <c r="C57" s="12">
        <v>5200</v>
      </c>
      <c r="D57" s="13" t="s">
        <v>67</v>
      </c>
      <c r="E57" s="14">
        <v>230</v>
      </c>
      <c r="F57" s="13" t="s">
        <v>67</v>
      </c>
      <c r="G57" s="15">
        <f>AL57</f>
        <v>12100</v>
      </c>
      <c r="H57" s="11">
        <f>C57</f>
        <v>5200</v>
      </c>
      <c r="I57" s="11">
        <f>SUM(H57+230)</f>
        <v>5430</v>
      </c>
      <c r="J57" s="11">
        <f t="shared" ref="J57" si="173">SUM(I57+230)</f>
        <v>5660</v>
      </c>
      <c r="K57" s="11">
        <f t="shared" ref="K57" si="174">SUM(J57+230)</f>
        <v>5890</v>
      </c>
      <c r="L57" s="11">
        <f t="shared" ref="L57" si="175">SUM(K57+230)</f>
        <v>6120</v>
      </c>
      <c r="M57" s="11">
        <f t="shared" ref="M57" si="176">SUM(L57+230)</f>
        <v>6350</v>
      </c>
      <c r="N57" s="11">
        <f t="shared" ref="N57" si="177">SUM(M57+230)</f>
        <v>6580</v>
      </c>
      <c r="O57" s="11">
        <f t="shared" ref="O57" si="178">SUM(N57+230)</f>
        <v>6810</v>
      </c>
      <c r="P57" s="11">
        <f t="shared" ref="P57" si="179">SUM(O57+230)</f>
        <v>7040</v>
      </c>
      <c r="Q57" s="11">
        <f t="shared" ref="Q57" si="180">SUM(P57+230)</f>
        <v>7270</v>
      </c>
      <c r="R57" s="11">
        <f t="shared" ref="R57" si="181">SUM(Q57+230)</f>
        <v>7500</v>
      </c>
      <c r="S57" s="11">
        <f t="shared" ref="S57" si="182">SUM(R57+230)</f>
        <v>7730</v>
      </c>
      <c r="T57" s="11">
        <f t="shared" ref="T57" si="183">SUM(S57+230)</f>
        <v>7960</v>
      </c>
      <c r="U57" s="11">
        <f t="shared" ref="U57" si="184">SUM(T57+230)</f>
        <v>8190</v>
      </c>
      <c r="V57" s="11">
        <f t="shared" ref="V57" si="185">SUM(U57+230)</f>
        <v>8420</v>
      </c>
      <c r="W57" s="11">
        <f t="shared" ref="W57" si="186">SUM(V57+230)</f>
        <v>8650</v>
      </c>
      <c r="X57" s="11">
        <f t="shared" ref="X57" si="187">SUM(W57+230)</f>
        <v>8880</v>
      </c>
      <c r="Y57" s="11">
        <f t="shared" ref="Y57" si="188">SUM(X57+230)</f>
        <v>9110</v>
      </c>
      <c r="Z57" s="11">
        <f t="shared" ref="Z57" si="189">SUM(Y57+230)</f>
        <v>9340</v>
      </c>
      <c r="AA57" s="11">
        <f t="shared" ref="AA57" si="190">SUM(Z57+230)</f>
        <v>9570</v>
      </c>
      <c r="AB57" s="11">
        <f t="shared" ref="AB57" si="191">SUM(AA57+230)</f>
        <v>9800</v>
      </c>
      <c r="AC57" s="11">
        <f t="shared" ref="AC57" si="192">SUM(AB57+230)</f>
        <v>10030</v>
      </c>
      <c r="AD57" s="11">
        <f t="shared" ref="AD57" si="193">SUM(AC57+230)</f>
        <v>10260</v>
      </c>
      <c r="AE57" s="11">
        <f t="shared" ref="AE57" si="194">SUM(AD57+230)</f>
        <v>10490</v>
      </c>
      <c r="AF57" s="11">
        <f t="shared" ref="AF57" si="195">SUM(AE57+230)</f>
        <v>10720</v>
      </c>
      <c r="AG57" s="11">
        <f t="shared" ref="AG57" si="196">SUM(AF57+230)</f>
        <v>10950</v>
      </c>
      <c r="AH57" s="11">
        <f t="shared" ref="AH57" si="197">SUM(AG57+230)</f>
        <v>11180</v>
      </c>
      <c r="AI57" s="11">
        <f t="shared" ref="AI57" si="198">SUM(AH57+230)</f>
        <v>11410</v>
      </c>
      <c r="AJ57" s="11">
        <f t="shared" ref="AJ57" si="199">SUM(AI57+230)</f>
        <v>11640</v>
      </c>
      <c r="AK57" s="11">
        <f t="shared" ref="AK57" si="200">SUM(AJ57+230)</f>
        <v>11870</v>
      </c>
      <c r="AL57" s="11">
        <f t="shared" ref="AL57" si="201">SUM(AK57+230)</f>
        <v>12100</v>
      </c>
      <c r="AM57" s="113"/>
    </row>
    <row r="58" spans="1:39" s="30" customFormat="1" ht="16.899999999999999" customHeight="1">
      <c r="A58" s="133"/>
      <c r="B58" s="98">
        <v>2015</v>
      </c>
      <c r="C58" s="12">
        <v>6730</v>
      </c>
      <c r="D58" s="13" t="s">
        <v>67</v>
      </c>
      <c r="E58" s="14">
        <v>300</v>
      </c>
      <c r="F58" s="13" t="s">
        <v>67</v>
      </c>
      <c r="G58" s="15">
        <v>15730</v>
      </c>
      <c r="H58" s="11">
        <f>C58</f>
        <v>6730</v>
      </c>
      <c r="I58" s="11">
        <f>SUM(H58+300)</f>
        <v>7030</v>
      </c>
      <c r="J58" s="11">
        <f t="shared" ref="J58" si="202">SUM(I58+300)</f>
        <v>7330</v>
      </c>
      <c r="K58" s="11">
        <f t="shared" ref="K58" si="203">SUM(J58+300)</f>
        <v>7630</v>
      </c>
      <c r="L58" s="11">
        <f t="shared" ref="L58" si="204">SUM(K58+300)</f>
        <v>7930</v>
      </c>
      <c r="M58" s="11">
        <f t="shared" ref="M58" si="205">SUM(L58+300)</f>
        <v>8230</v>
      </c>
      <c r="N58" s="11">
        <f t="shared" ref="N58" si="206">SUM(M58+300)</f>
        <v>8530</v>
      </c>
      <c r="O58" s="11">
        <f t="shared" ref="O58" si="207">SUM(N58+300)</f>
        <v>8830</v>
      </c>
      <c r="P58" s="11">
        <f t="shared" ref="P58" si="208">SUM(O58+300)</f>
        <v>9130</v>
      </c>
      <c r="Q58" s="11">
        <f t="shared" ref="Q58" si="209">SUM(P58+300)</f>
        <v>9430</v>
      </c>
      <c r="R58" s="11">
        <f t="shared" ref="R58" si="210">SUM(Q58+300)</f>
        <v>9730</v>
      </c>
      <c r="S58" s="11">
        <f t="shared" ref="S58" si="211">SUM(R58+300)</f>
        <v>10030</v>
      </c>
      <c r="T58" s="11">
        <f t="shared" ref="T58" si="212">SUM(S58+300)</f>
        <v>10330</v>
      </c>
      <c r="U58" s="11">
        <f t="shared" ref="U58" si="213">SUM(T58+300)</f>
        <v>10630</v>
      </c>
      <c r="V58" s="11">
        <f t="shared" ref="V58" si="214">SUM(U58+300)</f>
        <v>10930</v>
      </c>
      <c r="W58" s="11">
        <f t="shared" ref="W58" si="215">SUM(V58+300)</f>
        <v>11230</v>
      </c>
      <c r="X58" s="11">
        <f t="shared" ref="X58" si="216">SUM(W58+300)</f>
        <v>11530</v>
      </c>
      <c r="Y58" s="11">
        <f t="shared" ref="Y58" si="217">SUM(X58+300)</f>
        <v>11830</v>
      </c>
      <c r="Z58" s="11">
        <f t="shared" ref="Z58" si="218">SUM(Y58+300)</f>
        <v>12130</v>
      </c>
      <c r="AA58" s="11">
        <f t="shared" ref="AA58" si="219">SUM(Z58+300)</f>
        <v>12430</v>
      </c>
      <c r="AB58" s="11">
        <f t="shared" ref="AB58" si="220">SUM(AA58+300)</f>
        <v>12730</v>
      </c>
      <c r="AC58" s="11">
        <f t="shared" ref="AC58" si="221">SUM(AB58+300)</f>
        <v>13030</v>
      </c>
      <c r="AD58" s="11">
        <f t="shared" ref="AD58" si="222">SUM(AC58+300)</f>
        <v>13330</v>
      </c>
      <c r="AE58" s="11">
        <f t="shared" ref="AE58" si="223">SUM(AD58+300)</f>
        <v>13630</v>
      </c>
      <c r="AF58" s="11">
        <f t="shared" ref="AF58" si="224">SUM(AE58+300)</f>
        <v>13930</v>
      </c>
      <c r="AG58" s="11">
        <f t="shared" ref="AG58" si="225">SUM(AF58+300)</f>
        <v>14230</v>
      </c>
      <c r="AH58" s="11">
        <f t="shared" ref="AH58" si="226">SUM(AG58+300)</f>
        <v>14530</v>
      </c>
      <c r="AI58" s="11">
        <f t="shared" ref="AI58" si="227">SUM(AH58+300)</f>
        <v>14830</v>
      </c>
      <c r="AJ58" s="11">
        <f t="shared" ref="AJ58" si="228">SUM(AI58+300)</f>
        <v>15130</v>
      </c>
      <c r="AK58" s="11">
        <f t="shared" ref="AK58" si="229">SUM(AJ58+300)</f>
        <v>15430</v>
      </c>
      <c r="AL58" s="11">
        <f t="shared" ref="AL58" si="230">SUM(AK58+300)</f>
        <v>15730</v>
      </c>
      <c r="AM58" s="113"/>
    </row>
    <row r="59" spans="1:39" s="30" customFormat="1" ht="16.899999999999999" customHeight="1" thickBot="1">
      <c r="A59" s="134"/>
      <c r="B59" s="103">
        <v>2016</v>
      </c>
      <c r="C59" s="46">
        <v>8280</v>
      </c>
      <c r="D59" s="87" t="s">
        <v>67</v>
      </c>
      <c r="E59" s="48">
        <v>370</v>
      </c>
      <c r="F59" s="87" t="s">
        <v>67</v>
      </c>
      <c r="G59" s="49">
        <v>19380</v>
      </c>
      <c r="H59" s="31">
        <f>C59</f>
        <v>8280</v>
      </c>
      <c r="I59" s="11">
        <f>SUM(H59+370)</f>
        <v>8650</v>
      </c>
      <c r="J59" s="11">
        <f t="shared" ref="J59:AL59" si="231">SUM(I59+370)</f>
        <v>9020</v>
      </c>
      <c r="K59" s="11">
        <f t="shared" si="231"/>
        <v>9390</v>
      </c>
      <c r="L59" s="11">
        <f t="shared" si="231"/>
        <v>9760</v>
      </c>
      <c r="M59" s="11">
        <f t="shared" si="231"/>
        <v>10130</v>
      </c>
      <c r="N59" s="11">
        <f t="shared" si="231"/>
        <v>10500</v>
      </c>
      <c r="O59" s="11">
        <f t="shared" si="231"/>
        <v>10870</v>
      </c>
      <c r="P59" s="11">
        <f t="shared" si="231"/>
        <v>11240</v>
      </c>
      <c r="Q59" s="11">
        <f t="shared" si="231"/>
        <v>11610</v>
      </c>
      <c r="R59" s="11">
        <f t="shared" si="231"/>
        <v>11980</v>
      </c>
      <c r="S59" s="11">
        <f t="shared" si="231"/>
        <v>12350</v>
      </c>
      <c r="T59" s="11">
        <f t="shared" si="231"/>
        <v>12720</v>
      </c>
      <c r="U59" s="11">
        <f t="shared" si="231"/>
        <v>13090</v>
      </c>
      <c r="V59" s="11">
        <f t="shared" si="231"/>
        <v>13460</v>
      </c>
      <c r="W59" s="11">
        <f t="shared" si="231"/>
        <v>13830</v>
      </c>
      <c r="X59" s="11">
        <f t="shared" si="231"/>
        <v>14200</v>
      </c>
      <c r="Y59" s="11">
        <f t="shared" si="231"/>
        <v>14570</v>
      </c>
      <c r="Z59" s="11">
        <f t="shared" si="231"/>
        <v>14940</v>
      </c>
      <c r="AA59" s="11">
        <f t="shared" si="231"/>
        <v>15310</v>
      </c>
      <c r="AB59" s="11">
        <f t="shared" si="231"/>
        <v>15680</v>
      </c>
      <c r="AC59" s="11">
        <f t="shared" si="231"/>
        <v>16050</v>
      </c>
      <c r="AD59" s="11">
        <f t="shared" si="231"/>
        <v>16420</v>
      </c>
      <c r="AE59" s="11">
        <f t="shared" si="231"/>
        <v>16790</v>
      </c>
      <c r="AF59" s="11">
        <f t="shared" si="231"/>
        <v>17160</v>
      </c>
      <c r="AG59" s="11">
        <f t="shared" si="231"/>
        <v>17530</v>
      </c>
      <c r="AH59" s="11">
        <f t="shared" si="231"/>
        <v>17900</v>
      </c>
      <c r="AI59" s="11">
        <f t="shared" si="231"/>
        <v>18270</v>
      </c>
      <c r="AJ59" s="11">
        <f t="shared" si="231"/>
        <v>18640</v>
      </c>
      <c r="AK59" s="11">
        <f t="shared" si="231"/>
        <v>19010</v>
      </c>
      <c r="AL59" s="11">
        <f t="shared" si="231"/>
        <v>19380</v>
      </c>
      <c r="AM59" s="120"/>
    </row>
    <row r="60" spans="1:39" s="4" customFormat="1" ht="16.899999999999999" customHeight="1">
      <c r="A60" s="131">
        <v>5</v>
      </c>
      <c r="B60" s="85">
        <v>1972</v>
      </c>
      <c r="C60" s="37">
        <v>150</v>
      </c>
      <c r="D60" s="38" t="s">
        <v>67</v>
      </c>
      <c r="E60" s="39">
        <v>6</v>
      </c>
      <c r="F60" s="38" t="s">
        <v>67</v>
      </c>
      <c r="G60" s="40" t="s">
        <v>12</v>
      </c>
      <c r="H60" s="36">
        <f t="shared" si="2"/>
        <v>150</v>
      </c>
      <c r="I60" s="36">
        <f>SUM(H60+6)</f>
        <v>156</v>
      </c>
      <c r="J60" s="36">
        <f>SUM(I60+6)</f>
        <v>162</v>
      </c>
      <c r="K60" s="36">
        <f>SUM(J60+6)</f>
        <v>168</v>
      </c>
      <c r="L60" s="36">
        <f>SUM(K60+6)</f>
        <v>174</v>
      </c>
      <c r="M60" s="36">
        <f>SUM(L60+6)</f>
        <v>180</v>
      </c>
      <c r="N60" s="36">
        <f>SUM(M60+8)</f>
        <v>188</v>
      </c>
      <c r="O60" s="36">
        <f>SUM(N60+8)</f>
        <v>196</v>
      </c>
      <c r="P60" s="36">
        <f>SUM(O60+8)</f>
        <v>204</v>
      </c>
      <c r="Q60" s="36">
        <f>SUM(P60+8)</f>
        <v>212</v>
      </c>
      <c r="R60" s="36">
        <f>SUM(Q60+8)</f>
        <v>220</v>
      </c>
      <c r="S60" s="36">
        <f t="shared" ref="S60:X60" si="232">SUM(R60+10)</f>
        <v>230</v>
      </c>
      <c r="T60" s="36">
        <f t="shared" si="232"/>
        <v>240</v>
      </c>
      <c r="U60" s="36">
        <f t="shared" si="232"/>
        <v>250</v>
      </c>
      <c r="V60" s="36">
        <f t="shared" si="232"/>
        <v>260</v>
      </c>
      <c r="W60" s="36">
        <f t="shared" si="232"/>
        <v>270</v>
      </c>
      <c r="X60" s="36">
        <f t="shared" si="232"/>
        <v>280</v>
      </c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116"/>
    </row>
    <row r="61" spans="1:39" s="4" customFormat="1" ht="16.899999999999999" customHeight="1">
      <c r="A61" s="132"/>
      <c r="B61" s="86">
        <v>1977</v>
      </c>
      <c r="C61" s="12">
        <v>290</v>
      </c>
      <c r="D61" s="13" t="s">
        <v>67</v>
      </c>
      <c r="E61" s="14">
        <v>10</v>
      </c>
      <c r="F61" s="13" t="s">
        <v>67</v>
      </c>
      <c r="G61" s="15" t="s">
        <v>72</v>
      </c>
      <c r="H61" s="11">
        <f t="shared" si="2"/>
        <v>290</v>
      </c>
      <c r="I61" s="11">
        <f t="shared" ref="I61:N61" si="233">SUM(H61+10)</f>
        <v>300</v>
      </c>
      <c r="J61" s="11">
        <f t="shared" si="233"/>
        <v>310</v>
      </c>
      <c r="K61" s="11">
        <f t="shared" si="233"/>
        <v>320</v>
      </c>
      <c r="L61" s="11">
        <f t="shared" si="233"/>
        <v>330</v>
      </c>
      <c r="M61" s="11">
        <f t="shared" si="233"/>
        <v>340</v>
      </c>
      <c r="N61" s="11">
        <f t="shared" si="233"/>
        <v>350</v>
      </c>
      <c r="O61" s="11">
        <f>SUM(N61+12)</f>
        <v>362</v>
      </c>
      <c r="P61" s="11">
        <f t="shared" ref="P61:U61" si="234">SUM(O61+12)</f>
        <v>374</v>
      </c>
      <c r="Q61" s="11">
        <f t="shared" si="234"/>
        <v>386</v>
      </c>
      <c r="R61" s="11">
        <f t="shared" si="234"/>
        <v>398</v>
      </c>
      <c r="S61" s="11">
        <f t="shared" si="234"/>
        <v>410</v>
      </c>
      <c r="T61" s="11">
        <f t="shared" si="234"/>
        <v>422</v>
      </c>
      <c r="U61" s="11">
        <f t="shared" si="234"/>
        <v>434</v>
      </c>
      <c r="V61" s="11">
        <f>SUM(U61+12)</f>
        <v>446</v>
      </c>
      <c r="W61" s="11">
        <f>SUM(V61+12)</f>
        <v>458</v>
      </c>
      <c r="X61" s="11">
        <f>SUM(W61+12)</f>
        <v>470</v>
      </c>
      <c r="Y61" s="11">
        <f>SUM(X61+14)</f>
        <v>484</v>
      </c>
      <c r="Z61" s="11">
        <f>SUM(Y61+14)</f>
        <v>498</v>
      </c>
      <c r="AA61" s="11">
        <f>SUM(Z61+14)</f>
        <v>512</v>
      </c>
      <c r="AB61" s="11">
        <f>SUM(AA61+14)</f>
        <v>526</v>
      </c>
      <c r="AC61" s="11">
        <f>SUM(AB61+14)</f>
        <v>540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3"/>
    </row>
    <row r="62" spans="1:39" s="4" customFormat="1" ht="16.899999999999999" customHeight="1">
      <c r="A62" s="132"/>
      <c r="B62" s="86">
        <v>1983</v>
      </c>
      <c r="C62" s="7">
        <v>520</v>
      </c>
      <c r="D62" s="8" t="s">
        <v>67</v>
      </c>
      <c r="E62" s="9">
        <v>18</v>
      </c>
      <c r="F62" s="8" t="s">
        <v>67</v>
      </c>
      <c r="G62" s="10" t="s">
        <v>13</v>
      </c>
      <c r="H62" s="11">
        <f t="shared" si="2"/>
        <v>520</v>
      </c>
      <c r="I62" s="11">
        <f>SUM(H62+18)</f>
        <v>538</v>
      </c>
      <c r="J62" s="11">
        <f t="shared" ref="J62:AB62" si="235">SUM(I62+18)</f>
        <v>556</v>
      </c>
      <c r="K62" s="11">
        <f t="shared" si="235"/>
        <v>574</v>
      </c>
      <c r="L62" s="11">
        <f t="shared" si="235"/>
        <v>592</v>
      </c>
      <c r="M62" s="11">
        <f t="shared" si="235"/>
        <v>610</v>
      </c>
      <c r="N62" s="11">
        <f t="shared" si="235"/>
        <v>628</v>
      </c>
      <c r="O62" s="11">
        <f t="shared" si="235"/>
        <v>646</v>
      </c>
      <c r="P62" s="11">
        <f t="shared" si="235"/>
        <v>664</v>
      </c>
      <c r="Q62" s="11">
        <f t="shared" si="235"/>
        <v>682</v>
      </c>
      <c r="R62" s="11">
        <f t="shared" si="235"/>
        <v>700</v>
      </c>
      <c r="S62" s="11">
        <f t="shared" si="235"/>
        <v>718</v>
      </c>
      <c r="T62" s="11">
        <f t="shared" si="235"/>
        <v>736</v>
      </c>
      <c r="U62" s="11">
        <f t="shared" si="235"/>
        <v>754</v>
      </c>
      <c r="V62" s="11">
        <f t="shared" si="235"/>
        <v>772</v>
      </c>
      <c r="W62" s="11">
        <f t="shared" si="235"/>
        <v>790</v>
      </c>
      <c r="X62" s="11">
        <f t="shared" si="235"/>
        <v>808</v>
      </c>
      <c r="Y62" s="11">
        <f t="shared" si="235"/>
        <v>826</v>
      </c>
      <c r="Z62" s="11">
        <f t="shared" si="235"/>
        <v>844</v>
      </c>
      <c r="AA62" s="11">
        <f t="shared" si="235"/>
        <v>862</v>
      </c>
      <c r="AB62" s="11">
        <f t="shared" si="235"/>
        <v>880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3"/>
    </row>
    <row r="63" spans="1:39" s="4" customFormat="1" ht="16.899999999999999" customHeight="1">
      <c r="A63" s="132"/>
      <c r="B63" s="86">
        <v>1983</v>
      </c>
      <c r="C63" s="12">
        <v>520</v>
      </c>
      <c r="D63" s="13" t="s">
        <v>67</v>
      </c>
      <c r="E63" s="14">
        <v>18</v>
      </c>
      <c r="F63" s="13" t="s">
        <v>67</v>
      </c>
      <c r="G63" s="15" t="s">
        <v>14</v>
      </c>
      <c r="H63" s="11">
        <f t="shared" si="2"/>
        <v>520</v>
      </c>
      <c r="I63" s="11">
        <f>SUM(H63+18)</f>
        <v>538</v>
      </c>
      <c r="J63" s="11">
        <f t="shared" ref="J63:Z63" si="236">SUM(I63+18)</f>
        <v>556</v>
      </c>
      <c r="K63" s="11">
        <f t="shared" si="236"/>
        <v>574</v>
      </c>
      <c r="L63" s="11">
        <f t="shared" si="236"/>
        <v>592</v>
      </c>
      <c r="M63" s="11">
        <f t="shared" si="236"/>
        <v>610</v>
      </c>
      <c r="N63" s="11">
        <f t="shared" si="236"/>
        <v>628</v>
      </c>
      <c r="O63" s="11">
        <f t="shared" si="236"/>
        <v>646</v>
      </c>
      <c r="P63" s="11">
        <f t="shared" si="236"/>
        <v>664</v>
      </c>
      <c r="Q63" s="11">
        <f t="shared" si="236"/>
        <v>682</v>
      </c>
      <c r="R63" s="11">
        <f t="shared" si="236"/>
        <v>700</v>
      </c>
      <c r="S63" s="11">
        <f t="shared" si="236"/>
        <v>718</v>
      </c>
      <c r="T63" s="11">
        <f t="shared" si="236"/>
        <v>736</v>
      </c>
      <c r="U63" s="11">
        <f t="shared" si="236"/>
        <v>754</v>
      </c>
      <c r="V63" s="11">
        <f t="shared" si="236"/>
        <v>772</v>
      </c>
      <c r="W63" s="11">
        <f t="shared" si="236"/>
        <v>790</v>
      </c>
      <c r="X63" s="11">
        <f t="shared" si="236"/>
        <v>808</v>
      </c>
      <c r="Y63" s="11">
        <f t="shared" si="236"/>
        <v>826</v>
      </c>
      <c r="Z63" s="11">
        <f t="shared" si="236"/>
        <v>844</v>
      </c>
      <c r="AA63" s="11">
        <f>SUM(Z63+18+18)</f>
        <v>880</v>
      </c>
      <c r="AB63" s="11">
        <f>SUM(AA63+0)</f>
        <v>880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3"/>
    </row>
    <row r="64" spans="1:39" s="4" customFormat="1" ht="16.899999999999999" customHeight="1">
      <c r="A64" s="132"/>
      <c r="B64" s="86">
        <v>1987</v>
      </c>
      <c r="C64" s="7">
        <v>700</v>
      </c>
      <c r="D64" s="8" t="s">
        <v>67</v>
      </c>
      <c r="E64" s="9">
        <v>25</v>
      </c>
      <c r="F64" s="8" t="s">
        <v>67</v>
      </c>
      <c r="G64" s="10">
        <v>1200</v>
      </c>
      <c r="H64" s="11">
        <f t="shared" si="2"/>
        <v>700</v>
      </c>
      <c r="I64" s="11">
        <f>SUM(H64+25)</f>
        <v>725</v>
      </c>
      <c r="J64" s="11">
        <f t="shared" ref="J64:AB64" si="237">SUM(I64+25)</f>
        <v>750</v>
      </c>
      <c r="K64" s="11">
        <f t="shared" si="237"/>
        <v>775</v>
      </c>
      <c r="L64" s="11">
        <f t="shared" si="237"/>
        <v>800</v>
      </c>
      <c r="M64" s="11">
        <f t="shared" si="237"/>
        <v>825</v>
      </c>
      <c r="N64" s="11">
        <f t="shared" si="237"/>
        <v>850</v>
      </c>
      <c r="O64" s="11">
        <f t="shared" si="237"/>
        <v>875</v>
      </c>
      <c r="P64" s="11">
        <f t="shared" si="237"/>
        <v>900</v>
      </c>
      <c r="Q64" s="11">
        <f t="shared" si="237"/>
        <v>925</v>
      </c>
      <c r="R64" s="11">
        <f t="shared" si="237"/>
        <v>950</v>
      </c>
      <c r="S64" s="11">
        <f t="shared" si="237"/>
        <v>975</v>
      </c>
      <c r="T64" s="11">
        <f t="shared" si="237"/>
        <v>1000</v>
      </c>
      <c r="U64" s="11">
        <f t="shared" si="237"/>
        <v>1025</v>
      </c>
      <c r="V64" s="11">
        <f t="shared" si="237"/>
        <v>1050</v>
      </c>
      <c r="W64" s="11">
        <f t="shared" si="237"/>
        <v>1075</v>
      </c>
      <c r="X64" s="11">
        <f t="shared" si="237"/>
        <v>1100</v>
      </c>
      <c r="Y64" s="11">
        <f t="shared" si="237"/>
        <v>1125</v>
      </c>
      <c r="Z64" s="11">
        <f t="shared" si="237"/>
        <v>1150</v>
      </c>
      <c r="AA64" s="11">
        <f t="shared" si="237"/>
        <v>1175</v>
      </c>
      <c r="AB64" s="11">
        <f t="shared" si="237"/>
        <v>1200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3"/>
    </row>
    <row r="65" spans="1:39" s="4" customFormat="1" ht="16.899999999999999" customHeight="1">
      <c r="A65" s="132"/>
      <c r="B65" s="86">
        <v>1991</v>
      </c>
      <c r="C65" s="12">
        <v>1035</v>
      </c>
      <c r="D65" s="13" t="s">
        <v>67</v>
      </c>
      <c r="E65" s="14">
        <v>49</v>
      </c>
      <c r="F65" s="13" t="s">
        <v>67</v>
      </c>
      <c r="G65" s="15">
        <v>1770</v>
      </c>
      <c r="H65" s="11">
        <f t="shared" si="2"/>
        <v>1035</v>
      </c>
      <c r="I65" s="11">
        <f>SUM(H65+49)</f>
        <v>1084</v>
      </c>
      <c r="J65" s="11">
        <f t="shared" ref="J65:AL65" si="238">SUM(I65+49)</f>
        <v>1133</v>
      </c>
      <c r="K65" s="11">
        <f t="shared" si="238"/>
        <v>1182</v>
      </c>
      <c r="L65" s="11">
        <f t="shared" si="238"/>
        <v>1231</v>
      </c>
      <c r="M65" s="11">
        <f t="shared" si="238"/>
        <v>1280</v>
      </c>
      <c r="N65" s="11">
        <f t="shared" si="238"/>
        <v>1329</v>
      </c>
      <c r="O65" s="11">
        <f t="shared" si="238"/>
        <v>1378</v>
      </c>
      <c r="P65" s="11">
        <f t="shared" si="238"/>
        <v>1427</v>
      </c>
      <c r="Q65" s="11">
        <f t="shared" si="238"/>
        <v>1476</v>
      </c>
      <c r="R65" s="11">
        <f t="shared" si="238"/>
        <v>1525</v>
      </c>
      <c r="S65" s="11">
        <f t="shared" si="238"/>
        <v>1574</v>
      </c>
      <c r="T65" s="11">
        <f t="shared" si="238"/>
        <v>1623</v>
      </c>
      <c r="U65" s="11">
        <f t="shared" si="238"/>
        <v>1672</v>
      </c>
      <c r="V65" s="11">
        <f t="shared" si="238"/>
        <v>1721</v>
      </c>
      <c r="W65" s="11">
        <f t="shared" si="238"/>
        <v>1770</v>
      </c>
      <c r="X65" s="11">
        <f t="shared" si="238"/>
        <v>1819</v>
      </c>
      <c r="Y65" s="11">
        <f t="shared" si="238"/>
        <v>1868</v>
      </c>
      <c r="Z65" s="11">
        <f t="shared" si="238"/>
        <v>1917</v>
      </c>
      <c r="AA65" s="11">
        <f t="shared" si="238"/>
        <v>1966</v>
      </c>
      <c r="AB65" s="11">
        <f t="shared" si="238"/>
        <v>2015</v>
      </c>
      <c r="AC65" s="11">
        <f t="shared" si="238"/>
        <v>2064</v>
      </c>
      <c r="AD65" s="11">
        <f t="shared" si="238"/>
        <v>2113</v>
      </c>
      <c r="AE65" s="11">
        <f t="shared" si="238"/>
        <v>2162</v>
      </c>
      <c r="AF65" s="11">
        <f t="shared" si="238"/>
        <v>2211</v>
      </c>
      <c r="AG65" s="11">
        <f t="shared" si="238"/>
        <v>2260</v>
      </c>
      <c r="AH65" s="11">
        <f t="shared" si="238"/>
        <v>2309</v>
      </c>
      <c r="AI65" s="11">
        <f t="shared" si="238"/>
        <v>2358</v>
      </c>
      <c r="AJ65" s="11">
        <f t="shared" si="238"/>
        <v>2407</v>
      </c>
      <c r="AK65" s="11">
        <f t="shared" si="238"/>
        <v>2456</v>
      </c>
      <c r="AL65" s="11">
        <f t="shared" si="238"/>
        <v>2505</v>
      </c>
      <c r="AM65" s="113"/>
    </row>
    <row r="66" spans="1:39" s="4" customFormat="1" ht="16.899999999999999" customHeight="1">
      <c r="A66" s="132"/>
      <c r="B66" s="86">
        <v>1994</v>
      </c>
      <c r="C66" s="7">
        <v>1400</v>
      </c>
      <c r="D66" s="8" t="s">
        <v>67</v>
      </c>
      <c r="E66" s="9">
        <v>66</v>
      </c>
      <c r="F66" s="8" t="s">
        <v>67</v>
      </c>
      <c r="G66" s="10">
        <v>2390</v>
      </c>
      <c r="H66" s="11">
        <f t="shared" si="2"/>
        <v>1400</v>
      </c>
      <c r="I66" s="11">
        <f>SUM(H66+66)</f>
        <v>1466</v>
      </c>
      <c r="J66" s="11">
        <f t="shared" ref="J66:AL66" si="239">SUM(I66+66)</f>
        <v>1532</v>
      </c>
      <c r="K66" s="11">
        <f t="shared" si="239"/>
        <v>1598</v>
      </c>
      <c r="L66" s="11">
        <f t="shared" si="239"/>
        <v>1664</v>
      </c>
      <c r="M66" s="11">
        <f t="shared" si="239"/>
        <v>1730</v>
      </c>
      <c r="N66" s="11">
        <f t="shared" si="239"/>
        <v>1796</v>
      </c>
      <c r="O66" s="11">
        <f t="shared" si="239"/>
        <v>1862</v>
      </c>
      <c r="P66" s="11">
        <f t="shared" si="239"/>
        <v>1928</v>
      </c>
      <c r="Q66" s="11">
        <f t="shared" si="239"/>
        <v>1994</v>
      </c>
      <c r="R66" s="11">
        <f t="shared" si="239"/>
        <v>2060</v>
      </c>
      <c r="S66" s="11">
        <f t="shared" si="239"/>
        <v>2126</v>
      </c>
      <c r="T66" s="11">
        <f t="shared" si="239"/>
        <v>2192</v>
      </c>
      <c r="U66" s="11">
        <f t="shared" si="239"/>
        <v>2258</v>
      </c>
      <c r="V66" s="11">
        <f t="shared" si="239"/>
        <v>2324</v>
      </c>
      <c r="W66" s="11">
        <f t="shared" si="239"/>
        <v>2390</v>
      </c>
      <c r="X66" s="11">
        <f t="shared" si="239"/>
        <v>2456</v>
      </c>
      <c r="Y66" s="11">
        <f t="shared" si="239"/>
        <v>2522</v>
      </c>
      <c r="Z66" s="11">
        <f t="shared" si="239"/>
        <v>2588</v>
      </c>
      <c r="AA66" s="11">
        <f t="shared" si="239"/>
        <v>2654</v>
      </c>
      <c r="AB66" s="11">
        <f t="shared" si="239"/>
        <v>2720</v>
      </c>
      <c r="AC66" s="11">
        <f t="shared" si="239"/>
        <v>2786</v>
      </c>
      <c r="AD66" s="11">
        <f t="shared" si="239"/>
        <v>2852</v>
      </c>
      <c r="AE66" s="11">
        <f t="shared" si="239"/>
        <v>2918</v>
      </c>
      <c r="AF66" s="11">
        <f t="shared" si="239"/>
        <v>2984</v>
      </c>
      <c r="AG66" s="11">
        <f t="shared" si="239"/>
        <v>3050</v>
      </c>
      <c r="AH66" s="11">
        <f t="shared" si="239"/>
        <v>3116</v>
      </c>
      <c r="AI66" s="11">
        <f t="shared" si="239"/>
        <v>3182</v>
      </c>
      <c r="AJ66" s="11">
        <f t="shared" si="239"/>
        <v>3248</v>
      </c>
      <c r="AK66" s="11">
        <f t="shared" si="239"/>
        <v>3314</v>
      </c>
      <c r="AL66" s="11">
        <f t="shared" si="239"/>
        <v>3380</v>
      </c>
      <c r="AM66" s="113"/>
    </row>
    <row r="67" spans="1:39" s="4" customFormat="1" ht="16.899999999999999" customHeight="1">
      <c r="A67" s="132"/>
      <c r="B67" s="86">
        <v>2001</v>
      </c>
      <c r="C67" s="12">
        <v>2100</v>
      </c>
      <c r="D67" s="13" t="s">
        <v>67</v>
      </c>
      <c r="E67" s="14">
        <v>100</v>
      </c>
      <c r="F67" s="13" t="s">
        <v>67</v>
      </c>
      <c r="G67" s="15">
        <v>5100</v>
      </c>
      <c r="H67" s="11">
        <f t="shared" si="2"/>
        <v>2100</v>
      </c>
      <c r="I67" s="11">
        <f>SUM(H67+100)</f>
        <v>2200</v>
      </c>
      <c r="J67" s="11">
        <f t="shared" ref="J67:AL67" si="240">SUM(I67+100)</f>
        <v>2300</v>
      </c>
      <c r="K67" s="11">
        <f t="shared" si="240"/>
        <v>2400</v>
      </c>
      <c r="L67" s="11">
        <f t="shared" si="240"/>
        <v>2500</v>
      </c>
      <c r="M67" s="11">
        <f t="shared" si="240"/>
        <v>2600</v>
      </c>
      <c r="N67" s="11">
        <f t="shared" si="240"/>
        <v>2700</v>
      </c>
      <c r="O67" s="11">
        <f t="shared" si="240"/>
        <v>2800</v>
      </c>
      <c r="P67" s="11">
        <f t="shared" si="240"/>
        <v>2900</v>
      </c>
      <c r="Q67" s="11">
        <f t="shared" si="240"/>
        <v>3000</v>
      </c>
      <c r="R67" s="11">
        <f t="shared" si="240"/>
        <v>3100</v>
      </c>
      <c r="S67" s="11">
        <f t="shared" si="240"/>
        <v>3200</v>
      </c>
      <c r="T67" s="11">
        <f t="shared" si="240"/>
        <v>3300</v>
      </c>
      <c r="U67" s="11">
        <f t="shared" si="240"/>
        <v>3400</v>
      </c>
      <c r="V67" s="11">
        <f t="shared" si="240"/>
        <v>3500</v>
      </c>
      <c r="W67" s="11">
        <f t="shared" si="240"/>
        <v>3600</v>
      </c>
      <c r="X67" s="11">
        <f t="shared" si="240"/>
        <v>3700</v>
      </c>
      <c r="Y67" s="11">
        <f t="shared" si="240"/>
        <v>3800</v>
      </c>
      <c r="Z67" s="11">
        <f t="shared" si="240"/>
        <v>3900</v>
      </c>
      <c r="AA67" s="11">
        <f t="shared" si="240"/>
        <v>4000</v>
      </c>
      <c r="AB67" s="11">
        <f t="shared" si="240"/>
        <v>4100</v>
      </c>
      <c r="AC67" s="11">
        <f t="shared" si="240"/>
        <v>4200</v>
      </c>
      <c r="AD67" s="11">
        <f t="shared" si="240"/>
        <v>4300</v>
      </c>
      <c r="AE67" s="11">
        <f t="shared" si="240"/>
        <v>4400</v>
      </c>
      <c r="AF67" s="11">
        <f t="shared" si="240"/>
        <v>4500</v>
      </c>
      <c r="AG67" s="11">
        <f t="shared" si="240"/>
        <v>4600</v>
      </c>
      <c r="AH67" s="11">
        <f t="shared" si="240"/>
        <v>4700</v>
      </c>
      <c r="AI67" s="11">
        <f t="shared" si="240"/>
        <v>4800</v>
      </c>
      <c r="AJ67" s="11">
        <f t="shared" si="240"/>
        <v>4900</v>
      </c>
      <c r="AK67" s="11">
        <f t="shared" si="240"/>
        <v>5000</v>
      </c>
      <c r="AL67" s="11">
        <f t="shared" si="240"/>
        <v>5100</v>
      </c>
      <c r="AM67" s="113"/>
    </row>
    <row r="68" spans="1:39" s="4" customFormat="1" ht="16.899999999999999" customHeight="1">
      <c r="A68" s="132"/>
      <c r="B68" s="86">
        <v>2005</v>
      </c>
      <c r="C68" s="7">
        <v>2415</v>
      </c>
      <c r="D68" s="8" t="s">
        <v>67</v>
      </c>
      <c r="E68" s="9">
        <v>115</v>
      </c>
      <c r="F68" s="8" t="s">
        <v>67</v>
      </c>
      <c r="G68" s="10">
        <v>5865</v>
      </c>
      <c r="H68" s="11">
        <f t="shared" si="2"/>
        <v>2415</v>
      </c>
      <c r="I68" s="11">
        <f>SUM(H68+115)</f>
        <v>2530</v>
      </c>
      <c r="J68" s="11">
        <f t="shared" ref="J68:AL68" si="241">SUM(I68+115)</f>
        <v>2645</v>
      </c>
      <c r="K68" s="11">
        <f t="shared" si="241"/>
        <v>2760</v>
      </c>
      <c r="L68" s="11">
        <f t="shared" si="241"/>
        <v>2875</v>
      </c>
      <c r="M68" s="11">
        <f t="shared" si="241"/>
        <v>2990</v>
      </c>
      <c r="N68" s="11">
        <f t="shared" si="241"/>
        <v>3105</v>
      </c>
      <c r="O68" s="11">
        <f t="shared" si="241"/>
        <v>3220</v>
      </c>
      <c r="P68" s="11">
        <f t="shared" si="241"/>
        <v>3335</v>
      </c>
      <c r="Q68" s="11">
        <f t="shared" si="241"/>
        <v>3450</v>
      </c>
      <c r="R68" s="11">
        <f t="shared" si="241"/>
        <v>3565</v>
      </c>
      <c r="S68" s="11">
        <f t="shared" si="241"/>
        <v>3680</v>
      </c>
      <c r="T68" s="11">
        <f t="shared" si="241"/>
        <v>3795</v>
      </c>
      <c r="U68" s="11">
        <f t="shared" si="241"/>
        <v>3910</v>
      </c>
      <c r="V68" s="11">
        <f t="shared" si="241"/>
        <v>4025</v>
      </c>
      <c r="W68" s="11">
        <f t="shared" si="241"/>
        <v>4140</v>
      </c>
      <c r="X68" s="11">
        <f t="shared" si="241"/>
        <v>4255</v>
      </c>
      <c r="Y68" s="11">
        <f t="shared" si="241"/>
        <v>4370</v>
      </c>
      <c r="Z68" s="11">
        <f t="shared" si="241"/>
        <v>4485</v>
      </c>
      <c r="AA68" s="11">
        <f t="shared" si="241"/>
        <v>4600</v>
      </c>
      <c r="AB68" s="11">
        <f t="shared" si="241"/>
        <v>4715</v>
      </c>
      <c r="AC68" s="11">
        <f t="shared" si="241"/>
        <v>4830</v>
      </c>
      <c r="AD68" s="11">
        <f t="shared" si="241"/>
        <v>4945</v>
      </c>
      <c r="AE68" s="11">
        <f t="shared" si="241"/>
        <v>5060</v>
      </c>
      <c r="AF68" s="11">
        <f t="shared" si="241"/>
        <v>5175</v>
      </c>
      <c r="AG68" s="11">
        <f t="shared" si="241"/>
        <v>5290</v>
      </c>
      <c r="AH68" s="11">
        <f t="shared" si="241"/>
        <v>5405</v>
      </c>
      <c r="AI68" s="11">
        <f t="shared" si="241"/>
        <v>5520</v>
      </c>
      <c r="AJ68" s="11">
        <f t="shared" si="241"/>
        <v>5635</v>
      </c>
      <c r="AK68" s="11">
        <f t="shared" si="241"/>
        <v>5750</v>
      </c>
      <c r="AL68" s="11">
        <f t="shared" si="241"/>
        <v>5865</v>
      </c>
      <c r="AM68" s="113">
        <f>SUM(C68*45%)</f>
        <v>1086.75</v>
      </c>
    </row>
    <row r="69" spans="1:39" s="4" customFormat="1" ht="16.899999999999999" customHeight="1">
      <c r="A69" s="132"/>
      <c r="B69" s="86">
        <v>2007</v>
      </c>
      <c r="C69" s="17">
        <v>2780</v>
      </c>
      <c r="D69" s="18" t="s">
        <v>67</v>
      </c>
      <c r="E69" s="19">
        <v>135</v>
      </c>
      <c r="F69" s="18" t="s">
        <v>67</v>
      </c>
      <c r="G69" s="20">
        <v>6830</v>
      </c>
      <c r="H69" s="11">
        <f t="shared" si="2"/>
        <v>2780</v>
      </c>
      <c r="I69" s="11">
        <f>SUM(H69+135)</f>
        <v>2915</v>
      </c>
      <c r="J69" s="11">
        <f t="shared" ref="J69:AL69" si="242">SUM(I69+135)</f>
        <v>3050</v>
      </c>
      <c r="K69" s="11">
        <f t="shared" si="242"/>
        <v>3185</v>
      </c>
      <c r="L69" s="11">
        <f t="shared" si="242"/>
        <v>3320</v>
      </c>
      <c r="M69" s="11">
        <f t="shared" si="242"/>
        <v>3455</v>
      </c>
      <c r="N69" s="11">
        <f t="shared" si="242"/>
        <v>3590</v>
      </c>
      <c r="O69" s="11">
        <f t="shared" si="242"/>
        <v>3725</v>
      </c>
      <c r="P69" s="11">
        <f t="shared" si="242"/>
        <v>3860</v>
      </c>
      <c r="Q69" s="11">
        <f t="shared" si="242"/>
        <v>3995</v>
      </c>
      <c r="R69" s="11">
        <f t="shared" si="242"/>
        <v>4130</v>
      </c>
      <c r="S69" s="11">
        <f t="shared" si="242"/>
        <v>4265</v>
      </c>
      <c r="T69" s="11">
        <f t="shared" si="242"/>
        <v>4400</v>
      </c>
      <c r="U69" s="11">
        <f t="shared" si="242"/>
        <v>4535</v>
      </c>
      <c r="V69" s="11">
        <f t="shared" si="242"/>
        <v>4670</v>
      </c>
      <c r="W69" s="11">
        <f t="shared" si="242"/>
        <v>4805</v>
      </c>
      <c r="X69" s="11">
        <f t="shared" si="242"/>
        <v>4940</v>
      </c>
      <c r="Y69" s="11">
        <f t="shared" si="242"/>
        <v>5075</v>
      </c>
      <c r="Z69" s="11">
        <f t="shared" si="242"/>
        <v>5210</v>
      </c>
      <c r="AA69" s="11">
        <f t="shared" si="242"/>
        <v>5345</v>
      </c>
      <c r="AB69" s="11">
        <f t="shared" si="242"/>
        <v>5480</v>
      </c>
      <c r="AC69" s="11">
        <f t="shared" si="242"/>
        <v>5615</v>
      </c>
      <c r="AD69" s="11">
        <f t="shared" si="242"/>
        <v>5750</v>
      </c>
      <c r="AE69" s="11">
        <f t="shared" si="242"/>
        <v>5885</v>
      </c>
      <c r="AF69" s="11">
        <f t="shared" si="242"/>
        <v>6020</v>
      </c>
      <c r="AG69" s="11">
        <f t="shared" si="242"/>
        <v>6155</v>
      </c>
      <c r="AH69" s="11">
        <f t="shared" si="242"/>
        <v>6290</v>
      </c>
      <c r="AI69" s="11">
        <f t="shared" si="242"/>
        <v>6425</v>
      </c>
      <c r="AJ69" s="11">
        <f t="shared" si="242"/>
        <v>6560</v>
      </c>
      <c r="AK69" s="11">
        <f t="shared" si="242"/>
        <v>6695</v>
      </c>
      <c r="AL69" s="11">
        <f t="shared" si="242"/>
        <v>6830</v>
      </c>
      <c r="AM69" s="113">
        <f>SUM(C69*45%)</f>
        <v>1251</v>
      </c>
    </row>
    <row r="70" spans="1:39" s="4" customFormat="1" ht="16.899999999999999" customHeight="1">
      <c r="A70" s="133"/>
      <c r="B70" s="94">
        <v>2008</v>
      </c>
      <c r="C70" s="12">
        <v>3340</v>
      </c>
      <c r="D70" s="13" t="s">
        <v>67</v>
      </c>
      <c r="E70" s="14">
        <v>160</v>
      </c>
      <c r="F70" s="13" t="s">
        <v>67</v>
      </c>
      <c r="G70" s="15">
        <v>8140</v>
      </c>
      <c r="H70" s="98">
        <f>C70</f>
        <v>3340</v>
      </c>
      <c r="I70" s="11">
        <f>SUM(H70+160)</f>
        <v>3500</v>
      </c>
      <c r="J70" s="11">
        <f t="shared" ref="J70:AL70" si="243">SUM(I70+160)</f>
        <v>3660</v>
      </c>
      <c r="K70" s="11">
        <f t="shared" si="243"/>
        <v>3820</v>
      </c>
      <c r="L70" s="11">
        <f t="shared" si="243"/>
        <v>3980</v>
      </c>
      <c r="M70" s="11">
        <f t="shared" si="243"/>
        <v>4140</v>
      </c>
      <c r="N70" s="11">
        <f t="shared" si="243"/>
        <v>4300</v>
      </c>
      <c r="O70" s="11">
        <f t="shared" si="243"/>
        <v>4460</v>
      </c>
      <c r="P70" s="11">
        <f t="shared" si="243"/>
        <v>4620</v>
      </c>
      <c r="Q70" s="11">
        <f t="shared" si="243"/>
        <v>4780</v>
      </c>
      <c r="R70" s="11">
        <f t="shared" si="243"/>
        <v>4940</v>
      </c>
      <c r="S70" s="11">
        <f t="shared" si="243"/>
        <v>5100</v>
      </c>
      <c r="T70" s="11">
        <f t="shared" si="243"/>
        <v>5260</v>
      </c>
      <c r="U70" s="11">
        <f t="shared" si="243"/>
        <v>5420</v>
      </c>
      <c r="V70" s="11">
        <f t="shared" si="243"/>
        <v>5580</v>
      </c>
      <c r="W70" s="11">
        <f t="shared" si="243"/>
        <v>5740</v>
      </c>
      <c r="X70" s="11">
        <f t="shared" si="243"/>
        <v>5900</v>
      </c>
      <c r="Y70" s="11">
        <f t="shared" si="243"/>
        <v>6060</v>
      </c>
      <c r="Z70" s="11">
        <f t="shared" si="243"/>
        <v>6220</v>
      </c>
      <c r="AA70" s="11">
        <f t="shared" si="243"/>
        <v>6380</v>
      </c>
      <c r="AB70" s="11">
        <f t="shared" si="243"/>
        <v>6540</v>
      </c>
      <c r="AC70" s="11">
        <f t="shared" si="243"/>
        <v>6700</v>
      </c>
      <c r="AD70" s="11">
        <f t="shared" si="243"/>
        <v>6860</v>
      </c>
      <c r="AE70" s="11">
        <f t="shared" si="243"/>
        <v>7020</v>
      </c>
      <c r="AF70" s="11">
        <f t="shared" si="243"/>
        <v>7180</v>
      </c>
      <c r="AG70" s="11">
        <f t="shared" si="243"/>
        <v>7340</v>
      </c>
      <c r="AH70" s="11">
        <f t="shared" si="243"/>
        <v>7500</v>
      </c>
      <c r="AI70" s="11">
        <f t="shared" si="243"/>
        <v>7660</v>
      </c>
      <c r="AJ70" s="11">
        <f t="shared" si="243"/>
        <v>7820</v>
      </c>
      <c r="AK70" s="11">
        <f t="shared" si="243"/>
        <v>7980</v>
      </c>
      <c r="AL70" s="11">
        <f t="shared" si="243"/>
        <v>8140</v>
      </c>
      <c r="AM70" s="113">
        <f>SUM(C70*45%)</f>
        <v>1503</v>
      </c>
    </row>
    <row r="71" spans="1:39" s="4" customFormat="1" ht="16.899999999999999" customHeight="1">
      <c r="A71" s="133"/>
      <c r="B71" s="86">
        <v>2011</v>
      </c>
      <c r="C71" s="12">
        <v>5400</v>
      </c>
      <c r="D71" s="13" t="s">
        <v>67</v>
      </c>
      <c r="E71" s="14">
        <v>260</v>
      </c>
      <c r="F71" s="13" t="s">
        <v>67</v>
      </c>
      <c r="G71" s="15">
        <f>AL71</f>
        <v>13200</v>
      </c>
      <c r="H71" s="11">
        <f>C71</f>
        <v>5400</v>
      </c>
      <c r="I71" s="11">
        <f>SUM(H71+260)</f>
        <v>5660</v>
      </c>
      <c r="J71" s="11">
        <f t="shared" ref="J71" si="244">SUM(I71+260)</f>
        <v>5920</v>
      </c>
      <c r="K71" s="11">
        <f t="shared" ref="K71" si="245">SUM(J71+260)</f>
        <v>6180</v>
      </c>
      <c r="L71" s="11">
        <f t="shared" ref="L71" si="246">SUM(K71+260)</f>
        <v>6440</v>
      </c>
      <c r="M71" s="11">
        <f t="shared" ref="M71" si="247">SUM(L71+260)</f>
        <v>6700</v>
      </c>
      <c r="N71" s="11">
        <f t="shared" ref="N71" si="248">SUM(M71+260)</f>
        <v>6960</v>
      </c>
      <c r="O71" s="11">
        <f t="shared" ref="O71" si="249">SUM(N71+260)</f>
        <v>7220</v>
      </c>
      <c r="P71" s="11">
        <f t="shared" ref="P71" si="250">SUM(O71+260)</f>
        <v>7480</v>
      </c>
      <c r="Q71" s="11">
        <f t="shared" ref="Q71" si="251">SUM(P71+260)</f>
        <v>7740</v>
      </c>
      <c r="R71" s="11">
        <f t="shared" ref="R71" si="252">SUM(Q71+260)</f>
        <v>8000</v>
      </c>
      <c r="S71" s="11">
        <f t="shared" ref="S71" si="253">SUM(R71+260)</f>
        <v>8260</v>
      </c>
      <c r="T71" s="11">
        <f t="shared" ref="T71" si="254">SUM(S71+260)</f>
        <v>8520</v>
      </c>
      <c r="U71" s="11">
        <f t="shared" ref="U71" si="255">SUM(T71+260)</f>
        <v>8780</v>
      </c>
      <c r="V71" s="11">
        <f t="shared" ref="V71" si="256">SUM(U71+260)</f>
        <v>9040</v>
      </c>
      <c r="W71" s="11">
        <f t="shared" ref="W71" si="257">SUM(V71+260)</f>
        <v>9300</v>
      </c>
      <c r="X71" s="11">
        <f t="shared" ref="X71" si="258">SUM(W71+260)</f>
        <v>9560</v>
      </c>
      <c r="Y71" s="11">
        <f t="shared" ref="Y71" si="259">SUM(X71+260)</f>
        <v>9820</v>
      </c>
      <c r="Z71" s="11">
        <f t="shared" ref="Z71" si="260">SUM(Y71+260)</f>
        <v>10080</v>
      </c>
      <c r="AA71" s="11">
        <f t="shared" ref="AA71" si="261">SUM(Z71+260)</f>
        <v>10340</v>
      </c>
      <c r="AB71" s="11">
        <f t="shared" ref="AB71" si="262">SUM(AA71+260)</f>
        <v>10600</v>
      </c>
      <c r="AC71" s="11">
        <f t="shared" ref="AC71" si="263">SUM(AB71+260)</f>
        <v>10860</v>
      </c>
      <c r="AD71" s="11">
        <f t="shared" ref="AD71" si="264">SUM(AC71+260)</f>
        <v>11120</v>
      </c>
      <c r="AE71" s="11">
        <f t="shared" ref="AE71" si="265">SUM(AD71+260)</f>
        <v>11380</v>
      </c>
      <c r="AF71" s="11">
        <f t="shared" ref="AF71" si="266">SUM(AE71+260)</f>
        <v>11640</v>
      </c>
      <c r="AG71" s="11">
        <f t="shared" ref="AG71" si="267">SUM(AF71+260)</f>
        <v>11900</v>
      </c>
      <c r="AH71" s="11">
        <f t="shared" ref="AH71" si="268">SUM(AG71+260)</f>
        <v>12160</v>
      </c>
      <c r="AI71" s="11">
        <f t="shared" ref="AI71" si="269">SUM(AH71+260)</f>
        <v>12420</v>
      </c>
      <c r="AJ71" s="11">
        <f t="shared" ref="AJ71" si="270">SUM(AI71+260)</f>
        <v>12680</v>
      </c>
      <c r="AK71" s="11">
        <f t="shared" ref="AK71" si="271">SUM(AJ71+260)</f>
        <v>12940</v>
      </c>
      <c r="AL71" s="11">
        <f t="shared" ref="AL71" si="272">SUM(AK71+260)</f>
        <v>13200</v>
      </c>
      <c r="AM71" s="113"/>
    </row>
    <row r="72" spans="1:39" s="30" customFormat="1" ht="16.899999999999999" customHeight="1">
      <c r="A72" s="133"/>
      <c r="B72" s="95">
        <v>2015</v>
      </c>
      <c r="C72" s="21">
        <v>6985</v>
      </c>
      <c r="D72" s="22" t="s">
        <v>67</v>
      </c>
      <c r="E72" s="23">
        <v>340</v>
      </c>
      <c r="F72" s="22" t="s">
        <v>67</v>
      </c>
      <c r="G72" s="24">
        <v>17185</v>
      </c>
      <c r="H72" s="6">
        <f>C72</f>
        <v>6985</v>
      </c>
      <c r="I72" s="6">
        <f>SUM(H72+340)</f>
        <v>7325</v>
      </c>
      <c r="J72" s="6">
        <f t="shared" ref="J72" si="273">SUM(I72+340)</f>
        <v>7665</v>
      </c>
      <c r="K72" s="6">
        <f t="shared" ref="K72" si="274">SUM(J72+340)</f>
        <v>8005</v>
      </c>
      <c r="L72" s="6">
        <f t="shared" ref="L72" si="275">SUM(K72+340)</f>
        <v>8345</v>
      </c>
      <c r="M72" s="6">
        <f t="shared" ref="M72" si="276">SUM(L72+340)</f>
        <v>8685</v>
      </c>
      <c r="N72" s="6">
        <f t="shared" ref="N72" si="277">SUM(M72+340)</f>
        <v>9025</v>
      </c>
      <c r="O72" s="6">
        <f t="shared" ref="O72" si="278">SUM(N72+340)</f>
        <v>9365</v>
      </c>
      <c r="P72" s="6">
        <f t="shared" ref="P72" si="279">SUM(O72+340)</f>
        <v>9705</v>
      </c>
      <c r="Q72" s="6">
        <f t="shared" ref="Q72" si="280">SUM(P72+340)</f>
        <v>10045</v>
      </c>
      <c r="R72" s="6">
        <f t="shared" ref="R72" si="281">SUM(Q72+340)</f>
        <v>10385</v>
      </c>
      <c r="S72" s="6">
        <f t="shared" ref="S72" si="282">SUM(R72+340)</f>
        <v>10725</v>
      </c>
      <c r="T72" s="6">
        <f t="shared" ref="T72" si="283">SUM(S72+340)</f>
        <v>11065</v>
      </c>
      <c r="U72" s="6">
        <f t="shared" ref="U72" si="284">SUM(T72+340)</f>
        <v>11405</v>
      </c>
      <c r="V72" s="6">
        <f t="shared" ref="V72" si="285">SUM(U72+340)</f>
        <v>11745</v>
      </c>
      <c r="W72" s="6">
        <f t="shared" ref="W72" si="286">SUM(V72+340)</f>
        <v>12085</v>
      </c>
      <c r="X72" s="6">
        <f t="shared" ref="X72" si="287">SUM(W72+340)</f>
        <v>12425</v>
      </c>
      <c r="Y72" s="6">
        <f t="shared" ref="Y72" si="288">SUM(X72+340)</f>
        <v>12765</v>
      </c>
      <c r="Z72" s="6">
        <f t="shared" ref="Z72" si="289">SUM(Y72+340)</f>
        <v>13105</v>
      </c>
      <c r="AA72" s="6">
        <f t="shared" ref="AA72" si="290">SUM(Z72+340)</f>
        <v>13445</v>
      </c>
      <c r="AB72" s="6">
        <f t="shared" ref="AB72" si="291">SUM(AA72+340)</f>
        <v>13785</v>
      </c>
      <c r="AC72" s="6">
        <f t="shared" ref="AC72" si="292">SUM(AB72+340)</f>
        <v>14125</v>
      </c>
      <c r="AD72" s="6">
        <f t="shared" ref="AD72" si="293">SUM(AC72+340)</f>
        <v>14465</v>
      </c>
      <c r="AE72" s="6">
        <f t="shared" ref="AE72" si="294">SUM(AD72+340)</f>
        <v>14805</v>
      </c>
      <c r="AF72" s="6">
        <f t="shared" ref="AF72" si="295">SUM(AE72+340)</f>
        <v>15145</v>
      </c>
      <c r="AG72" s="6">
        <f t="shared" ref="AG72" si="296">SUM(AF72+340)</f>
        <v>15485</v>
      </c>
      <c r="AH72" s="6">
        <f t="shared" ref="AH72" si="297">SUM(AG72+340)</f>
        <v>15825</v>
      </c>
      <c r="AI72" s="6">
        <f t="shared" ref="AI72" si="298">SUM(AH72+340)</f>
        <v>16165</v>
      </c>
      <c r="AJ72" s="6">
        <f t="shared" ref="AJ72" si="299">SUM(AI72+340)</f>
        <v>16505</v>
      </c>
      <c r="AK72" s="6">
        <f t="shared" ref="AK72" si="300">SUM(AJ72+340)</f>
        <v>16845</v>
      </c>
      <c r="AL72" s="6">
        <f t="shared" ref="AL72" si="301">SUM(AK72+340)</f>
        <v>17185</v>
      </c>
      <c r="AM72" s="121"/>
    </row>
    <row r="73" spans="1:39" s="30" customFormat="1" ht="16.899999999999999" customHeight="1" thickBot="1">
      <c r="A73" s="134"/>
      <c r="B73" s="96">
        <v>2016</v>
      </c>
      <c r="C73" s="32">
        <v>8590</v>
      </c>
      <c r="D73" s="109" t="s">
        <v>67</v>
      </c>
      <c r="E73" s="33">
        <v>420</v>
      </c>
      <c r="F73" s="109" t="s">
        <v>67</v>
      </c>
      <c r="G73" s="34">
        <v>21190</v>
      </c>
      <c r="H73" s="31">
        <f>C73</f>
        <v>8590</v>
      </c>
      <c r="I73" s="6">
        <f>SUM(H73+420)</f>
        <v>9010</v>
      </c>
      <c r="J73" s="6">
        <f t="shared" ref="J73:AL73" si="302">SUM(I73+420)</f>
        <v>9430</v>
      </c>
      <c r="K73" s="6">
        <f t="shared" si="302"/>
        <v>9850</v>
      </c>
      <c r="L73" s="6">
        <f t="shared" si="302"/>
        <v>10270</v>
      </c>
      <c r="M73" s="6">
        <f t="shared" si="302"/>
        <v>10690</v>
      </c>
      <c r="N73" s="6">
        <f t="shared" si="302"/>
        <v>11110</v>
      </c>
      <c r="O73" s="6">
        <f t="shared" si="302"/>
        <v>11530</v>
      </c>
      <c r="P73" s="6">
        <f t="shared" si="302"/>
        <v>11950</v>
      </c>
      <c r="Q73" s="6">
        <f t="shared" si="302"/>
        <v>12370</v>
      </c>
      <c r="R73" s="6">
        <f t="shared" si="302"/>
        <v>12790</v>
      </c>
      <c r="S73" s="6">
        <f t="shared" si="302"/>
        <v>13210</v>
      </c>
      <c r="T73" s="6">
        <f t="shared" si="302"/>
        <v>13630</v>
      </c>
      <c r="U73" s="6">
        <f t="shared" si="302"/>
        <v>14050</v>
      </c>
      <c r="V73" s="6">
        <f t="shared" si="302"/>
        <v>14470</v>
      </c>
      <c r="W73" s="6">
        <f t="shared" si="302"/>
        <v>14890</v>
      </c>
      <c r="X73" s="6">
        <f t="shared" si="302"/>
        <v>15310</v>
      </c>
      <c r="Y73" s="6">
        <f t="shared" si="302"/>
        <v>15730</v>
      </c>
      <c r="Z73" s="6">
        <f t="shared" si="302"/>
        <v>16150</v>
      </c>
      <c r="AA73" s="6">
        <f t="shared" si="302"/>
        <v>16570</v>
      </c>
      <c r="AB73" s="6">
        <f t="shared" si="302"/>
        <v>16990</v>
      </c>
      <c r="AC73" s="6">
        <f t="shared" si="302"/>
        <v>17410</v>
      </c>
      <c r="AD73" s="6">
        <f t="shared" si="302"/>
        <v>17830</v>
      </c>
      <c r="AE73" s="6">
        <f t="shared" si="302"/>
        <v>18250</v>
      </c>
      <c r="AF73" s="6">
        <f t="shared" si="302"/>
        <v>18670</v>
      </c>
      <c r="AG73" s="6">
        <f t="shared" si="302"/>
        <v>19090</v>
      </c>
      <c r="AH73" s="6">
        <f t="shared" si="302"/>
        <v>19510</v>
      </c>
      <c r="AI73" s="6">
        <f t="shared" si="302"/>
        <v>19930</v>
      </c>
      <c r="AJ73" s="6">
        <f t="shared" si="302"/>
        <v>20350</v>
      </c>
      <c r="AK73" s="6">
        <f t="shared" si="302"/>
        <v>20770</v>
      </c>
      <c r="AL73" s="6">
        <f t="shared" si="302"/>
        <v>21190</v>
      </c>
      <c r="AM73" s="120"/>
    </row>
    <row r="74" spans="1:39" s="4" customFormat="1" ht="16.899999999999999" customHeight="1">
      <c r="A74" s="131">
        <v>6</v>
      </c>
      <c r="B74" s="85">
        <v>1972</v>
      </c>
      <c r="C74" s="41">
        <v>165</v>
      </c>
      <c r="D74" s="42" t="s">
        <v>67</v>
      </c>
      <c r="E74" s="43">
        <v>8</v>
      </c>
      <c r="F74" s="42" t="s">
        <v>67</v>
      </c>
      <c r="G74" s="44" t="s">
        <v>15</v>
      </c>
      <c r="H74" s="36">
        <f t="shared" si="2"/>
        <v>165</v>
      </c>
      <c r="I74" s="36">
        <f>SUM(H74+8)</f>
        <v>173</v>
      </c>
      <c r="J74" s="36">
        <f>SUM(I74+8)</f>
        <v>181</v>
      </c>
      <c r="K74" s="36">
        <f>SUM(J74+8)</f>
        <v>189</v>
      </c>
      <c r="L74" s="36">
        <f>SUM(K74+8)</f>
        <v>197</v>
      </c>
      <c r="M74" s="36">
        <f>SUM(L74+8)</f>
        <v>205</v>
      </c>
      <c r="N74" s="36">
        <f>SUM(M74+10)</f>
        <v>215</v>
      </c>
      <c r="O74" s="36">
        <f t="shared" ref="O74:X74" si="303">SUM(N74+10)</f>
        <v>225</v>
      </c>
      <c r="P74" s="36">
        <f t="shared" si="303"/>
        <v>235</v>
      </c>
      <c r="Q74" s="36">
        <f t="shared" si="303"/>
        <v>245</v>
      </c>
      <c r="R74" s="36">
        <f t="shared" si="303"/>
        <v>255</v>
      </c>
      <c r="S74" s="36">
        <f t="shared" si="303"/>
        <v>265</v>
      </c>
      <c r="T74" s="36">
        <f t="shared" si="303"/>
        <v>275</v>
      </c>
      <c r="U74" s="36">
        <f t="shared" si="303"/>
        <v>285</v>
      </c>
      <c r="V74" s="36">
        <f t="shared" si="303"/>
        <v>295</v>
      </c>
      <c r="W74" s="36">
        <f t="shared" si="303"/>
        <v>305</v>
      </c>
      <c r="X74" s="36">
        <f t="shared" si="303"/>
        <v>315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116"/>
    </row>
    <row r="75" spans="1:39" s="4" customFormat="1" ht="16.899999999999999" customHeight="1">
      <c r="A75" s="132"/>
      <c r="B75" s="86">
        <v>1977</v>
      </c>
      <c r="C75" s="7">
        <v>315</v>
      </c>
      <c r="D75" s="8" t="s">
        <v>67</v>
      </c>
      <c r="E75" s="9">
        <v>12</v>
      </c>
      <c r="F75" s="8" t="s">
        <v>67</v>
      </c>
      <c r="G75" s="10" t="s">
        <v>73</v>
      </c>
      <c r="H75" s="11">
        <f t="shared" si="2"/>
        <v>315</v>
      </c>
      <c r="I75" s="11">
        <f t="shared" ref="I75:O75" si="304">SUM(H75+12)</f>
        <v>327</v>
      </c>
      <c r="J75" s="11">
        <f t="shared" si="304"/>
        <v>339</v>
      </c>
      <c r="K75" s="11">
        <f t="shared" si="304"/>
        <v>351</v>
      </c>
      <c r="L75" s="11">
        <f t="shared" si="304"/>
        <v>363</v>
      </c>
      <c r="M75" s="11">
        <f t="shared" si="304"/>
        <v>375</v>
      </c>
      <c r="N75" s="11">
        <f t="shared" si="304"/>
        <v>387</v>
      </c>
      <c r="O75" s="11">
        <f t="shared" si="304"/>
        <v>399</v>
      </c>
      <c r="P75" s="11">
        <f>SUM(O75+14)</f>
        <v>413</v>
      </c>
      <c r="Q75" s="11">
        <f t="shared" ref="Q75:X75" si="305">SUM(P75+14)</f>
        <v>427</v>
      </c>
      <c r="R75" s="11">
        <f t="shared" si="305"/>
        <v>441</v>
      </c>
      <c r="S75" s="11">
        <f t="shared" si="305"/>
        <v>455</v>
      </c>
      <c r="T75" s="11">
        <f t="shared" si="305"/>
        <v>469</v>
      </c>
      <c r="U75" s="11">
        <f t="shared" si="305"/>
        <v>483</v>
      </c>
      <c r="V75" s="11">
        <f t="shared" si="305"/>
        <v>497</v>
      </c>
      <c r="W75" s="11">
        <f t="shared" si="305"/>
        <v>511</v>
      </c>
      <c r="X75" s="11">
        <f t="shared" si="305"/>
        <v>525</v>
      </c>
      <c r="Y75" s="11">
        <f>SUM(X75+16)</f>
        <v>541</v>
      </c>
      <c r="Z75" s="11">
        <f>SUM(Y75+16)</f>
        <v>557</v>
      </c>
      <c r="AA75" s="11">
        <f>SUM(Z75+16)</f>
        <v>573</v>
      </c>
      <c r="AB75" s="11">
        <f>SUM(AA75+16)</f>
        <v>589</v>
      </c>
      <c r="AC75" s="11">
        <f>SUM(AB75+16)</f>
        <v>605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3"/>
    </row>
    <row r="76" spans="1:39" s="4" customFormat="1" ht="16.899999999999999" customHeight="1">
      <c r="A76" s="132"/>
      <c r="B76" s="86">
        <v>1983</v>
      </c>
      <c r="C76" s="12">
        <v>540</v>
      </c>
      <c r="D76" s="13" t="s">
        <v>67</v>
      </c>
      <c r="E76" s="14">
        <v>20</v>
      </c>
      <c r="F76" s="13" t="s">
        <v>67</v>
      </c>
      <c r="G76" s="15" t="s">
        <v>16</v>
      </c>
      <c r="H76" s="11">
        <v>560</v>
      </c>
      <c r="I76" s="11">
        <f>SUM(H76+0)</f>
        <v>560</v>
      </c>
      <c r="J76" s="11">
        <f t="shared" ref="J76:P76" si="306">SUM(I76+20)</f>
        <v>580</v>
      </c>
      <c r="K76" s="11">
        <f t="shared" si="306"/>
        <v>600</v>
      </c>
      <c r="L76" s="11">
        <f t="shared" si="306"/>
        <v>620</v>
      </c>
      <c r="M76" s="11">
        <f t="shared" si="306"/>
        <v>640</v>
      </c>
      <c r="N76" s="11">
        <f t="shared" si="306"/>
        <v>660</v>
      </c>
      <c r="O76" s="11">
        <f t="shared" si="306"/>
        <v>680</v>
      </c>
      <c r="P76" s="11">
        <f t="shared" si="306"/>
        <v>700</v>
      </c>
      <c r="Q76" s="11">
        <f t="shared" ref="Q76" si="307">SUM(P76+20)</f>
        <v>720</v>
      </c>
      <c r="R76" s="11">
        <f t="shared" ref="R76" si="308">SUM(Q76+20)</f>
        <v>740</v>
      </c>
      <c r="S76" s="11">
        <f t="shared" ref="S76" si="309">SUM(R76+20)</f>
        <v>760</v>
      </c>
      <c r="T76" s="11">
        <f t="shared" ref="T76" si="310">SUM(S76+20)</f>
        <v>780</v>
      </c>
      <c r="U76" s="11">
        <f t="shared" ref="U76" si="311">SUM(T76+20)</f>
        <v>800</v>
      </c>
      <c r="V76" s="11">
        <f t="shared" ref="V76" si="312">SUM(U76+20)</f>
        <v>820</v>
      </c>
      <c r="W76" s="11">
        <f t="shared" ref="W76" si="313">SUM(V76+20)</f>
        <v>840</v>
      </c>
      <c r="X76" s="11">
        <f t="shared" ref="X76" si="314">SUM(W76+20)</f>
        <v>860</v>
      </c>
      <c r="Y76" s="11">
        <f t="shared" ref="Y76" si="315">SUM(X76+20)</f>
        <v>880</v>
      </c>
      <c r="Z76" s="11">
        <f t="shared" ref="Z76" si="316">SUM(Y76+20)</f>
        <v>900</v>
      </c>
      <c r="AA76" s="11">
        <f t="shared" ref="AA76" si="317">SUM(Z76+20)</f>
        <v>920</v>
      </c>
      <c r="AB76" s="11">
        <f t="shared" ref="AB76" si="318">SUM(AA76+20)</f>
        <v>940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3"/>
    </row>
    <row r="77" spans="1:39" s="4" customFormat="1" ht="16.899999999999999" customHeight="1">
      <c r="A77" s="132"/>
      <c r="B77" s="86">
        <v>1983</v>
      </c>
      <c r="C77" s="7">
        <v>540</v>
      </c>
      <c r="D77" s="8" t="s">
        <v>67</v>
      </c>
      <c r="E77" s="9">
        <v>20</v>
      </c>
      <c r="F77" s="8" t="s">
        <v>67</v>
      </c>
      <c r="G77" s="10" t="s">
        <v>17</v>
      </c>
      <c r="H77" s="11">
        <f t="shared" si="2"/>
        <v>540</v>
      </c>
      <c r="I77" s="11">
        <f>SUM(H77+20)</f>
        <v>560</v>
      </c>
      <c r="J77" s="11">
        <f t="shared" ref="J77:AB77" si="319">SUM(I77+20)</f>
        <v>580</v>
      </c>
      <c r="K77" s="11">
        <f t="shared" si="319"/>
        <v>600</v>
      </c>
      <c r="L77" s="11">
        <f t="shared" si="319"/>
        <v>620</v>
      </c>
      <c r="M77" s="11">
        <f t="shared" si="319"/>
        <v>640</v>
      </c>
      <c r="N77" s="11">
        <f t="shared" si="319"/>
        <v>660</v>
      </c>
      <c r="O77" s="11">
        <f t="shared" si="319"/>
        <v>680</v>
      </c>
      <c r="P77" s="11">
        <f t="shared" si="319"/>
        <v>700</v>
      </c>
      <c r="Q77" s="11">
        <f t="shared" si="319"/>
        <v>720</v>
      </c>
      <c r="R77" s="11">
        <f t="shared" si="319"/>
        <v>740</v>
      </c>
      <c r="S77" s="11">
        <f t="shared" si="319"/>
        <v>760</v>
      </c>
      <c r="T77" s="11">
        <f t="shared" si="319"/>
        <v>780</v>
      </c>
      <c r="U77" s="11">
        <f t="shared" si="319"/>
        <v>800</v>
      </c>
      <c r="V77" s="11">
        <f t="shared" si="319"/>
        <v>820</v>
      </c>
      <c r="W77" s="11">
        <f t="shared" si="319"/>
        <v>840</v>
      </c>
      <c r="X77" s="11">
        <f t="shared" si="319"/>
        <v>860</v>
      </c>
      <c r="Y77" s="11">
        <f t="shared" si="319"/>
        <v>880</v>
      </c>
      <c r="Z77" s="11">
        <f t="shared" si="319"/>
        <v>900</v>
      </c>
      <c r="AA77" s="11">
        <f t="shared" si="319"/>
        <v>920</v>
      </c>
      <c r="AB77" s="11">
        <f t="shared" si="319"/>
        <v>940</v>
      </c>
      <c r="AC77" s="11">
        <f>SUM(AB77+0)</f>
        <v>940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3"/>
    </row>
    <row r="78" spans="1:39" s="4" customFormat="1" ht="16.899999999999999" customHeight="1">
      <c r="A78" s="132"/>
      <c r="B78" s="86">
        <v>1987</v>
      </c>
      <c r="C78" s="12">
        <v>725</v>
      </c>
      <c r="D78" s="13" t="s">
        <v>67</v>
      </c>
      <c r="E78" s="14">
        <v>28</v>
      </c>
      <c r="F78" s="13" t="s">
        <v>67</v>
      </c>
      <c r="G78" s="15">
        <v>1285</v>
      </c>
      <c r="H78" s="11">
        <f t="shared" si="2"/>
        <v>725</v>
      </c>
      <c r="I78" s="11">
        <f>SUM(H78+28)</f>
        <v>753</v>
      </c>
      <c r="J78" s="11">
        <f t="shared" ref="J78:AB78" si="320">SUM(I78+28)</f>
        <v>781</v>
      </c>
      <c r="K78" s="11">
        <f t="shared" si="320"/>
        <v>809</v>
      </c>
      <c r="L78" s="11">
        <f t="shared" si="320"/>
        <v>837</v>
      </c>
      <c r="M78" s="11">
        <f t="shared" si="320"/>
        <v>865</v>
      </c>
      <c r="N78" s="11">
        <f t="shared" si="320"/>
        <v>893</v>
      </c>
      <c r="O78" s="11">
        <f t="shared" si="320"/>
        <v>921</v>
      </c>
      <c r="P78" s="11">
        <f t="shared" si="320"/>
        <v>949</v>
      </c>
      <c r="Q78" s="11">
        <f t="shared" si="320"/>
        <v>977</v>
      </c>
      <c r="R78" s="11">
        <f t="shared" si="320"/>
        <v>1005</v>
      </c>
      <c r="S78" s="11">
        <f t="shared" si="320"/>
        <v>1033</v>
      </c>
      <c r="T78" s="11">
        <f t="shared" si="320"/>
        <v>1061</v>
      </c>
      <c r="U78" s="11">
        <f t="shared" si="320"/>
        <v>1089</v>
      </c>
      <c r="V78" s="11">
        <f t="shared" si="320"/>
        <v>1117</v>
      </c>
      <c r="W78" s="11">
        <f t="shared" si="320"/>
        <v>1145</v>
      </c>
      <c r="X78" s="11">
        <f t="shared" si="320"/>
        <v>1173</v>
      </c>
      <c r="Y78" s="11">
        <f t="shared" si="320"/>
        <v>1201</v>
      </c>
      <c r="Z78" s="11">
        <f t="shared" si="320"/>
        <v>1229</v>
      </c>
      <c r="AA78" s="11">
        <f t="shared" si="320"/>
        <v>1257</v>
      </c>
      <c r="AB78" s="11">
        <f t="shared" si="320"/>
        <v>1285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3"/>
    </row>
    <row r="79" spans="1:39" s="4" customFormat="1" ht="16.899999999999999" customHeight="1">
      <c r="A79" s="132"/>
      <c r="B79" s="86">
        <v>1991</v>
      </c>
      <c r="C79" s="7">
        <v>1065</v>
      </c>
      <c r="D79" s="8" t="s">
        <v>67</v>
      </c>
      <c r="E79" s="9">
        <v>54</v>
      </c>
      <c r="F79" s="8" t="s">
        <v>67</v>
      </c>
      <c r="G79" s="10">
        <v>1875</v>
      </c>
      <c r="H79" s="11">
        <f t="shared" si="2"/>
        <v>1065</v>
      </c>
      <c r="I79" s="11">
        <f>SUM(H79+54)</f>
        <v>1119</v>
      </c>
      <c r="J79" s="11">
        <f t="shared" ref="J79:AL79" si="321">SUM(I79+54)</f>
        <v>1173</v>
      </c>
      <c r="K79" s="11">
        <f t="shared" si="321"/>
        <v>1227</v>
      </c>
      <c r="L79" s="11">
        <f t="shared" si="321"/>
        <v>1281</v>
      </c>
      <c r="M79" s="11">
        <f t="shared" si="321"/>
        <v>1335</v>
      </c>
      <c r="N79" s="11">
        <f t="shared" si="321"/>
        <v>1389</v>
      </c>
      <c r="O79" s="11">
        <f t="shared" si="321"/>
        <v>1443</v>
      </c>
      <c r="P79" s="11">
        <f t="shared" si="321"/>
        <v>1497</v>
      </c>
      <c r="Q79" s="11">
        <f t="shared" si="321"/>
        <v>1551</v>
      </c>
      <c r="R79" s="11">
        <f t="shared" si="321"/>
        <v>1605</v>
      </c>
      <c r="S79" s="11">
        <f t="shared" si="321"/>
        <v>1659</v>
      </c>
      <c r="T79" s="11">
        <f t="shared" si="321"/>
        <v>1713</v>
      </c>
      <c r="U79" s="11">
        <f t="shared" si="321"/>
        <v>1767</v>
      </c>
      <c r="V79" s="11">
        <f t="shared" si="321"/>
        <v>1821</v>
      </c>
      <c r="W79" s="11">
        <f t="shared" si="321"/>
        <v>1875</v>
      </c>
      <c r="X79" s="11">
        <f t="shared" si="321"/>
        <v>1929</v>
      </c>
      <c r="Y79" s="11">
        <f t="shared" si="321"/>
        <v>1983</v>
      </c>
      <c r="Z79" s="11">
        <f t="shared" si="321"/>
        <v>2037</v>
      </c>
      <c r="AA79" s="11">
        <f t="shared" si="321"/>
        <v>2091</v>
      </c>
      <c r="AB79" s="11">
        <f t="shared" si="321"/>
        <v>2145</v>
      </c>
      <c r="AC79" s="11">
        <f t="shared" si="321"/>
        <v>2199</v>
      </c>
      <c r="AD79" s="11">
        <f t="shared" si="321"/>
        <v>2253</v>
      </c>
      <c r="AE79" s="11">
        <f t="shared" si="321"/>
        <v>2307</v>
      </c>
      <c r="AF79" s="11">
        <f t="shared" si="321"/>
        <v>2361</v>
      </c>
      <c r="AG79" s="11">
        <f t="shared" si="321"/>
        <v>2415</v>
      </c>
      <c r="AH79" s="11">
        <f t="shared" si="321"/>
        <v>2469</v>
      </c>
      <c r="AI79" s="11">
        <f t="shared" si="321"/>
        <v>2523</v>
      </c>
      <c r="AJ79" s="11">
        <f t="shared" si="321"/>
        <v>2577</v>
      </c>
      <c r="AK79" s="11">
        <f t="shared" si="321"/>
        <v>2631</v>
      </c>
      <c r="AL79" s="11">
        <f t="shared" si="321"/>
        <v>2685</v>
      </c>
      <c r="AM79" s="113"/>
    </row>
    <row r="80" spans="1:39" s="4" customFormat="1" ht="16.899999999999999" customHeight="1">
      <c r="A80" s="132"/>
      <c r="B80" s="86">
        <v>1994</v>
      </c>
      <c r="C80" s="12">
        <v>1440</v>
      </c>
      <c r="D80" s="13" t="s">
        <v>67</v>
      </c>
      <c r="E80" s="14">
        <v>73</v>
      </c>
      <c r="F80" s="13" t="s">
        <v>67</v>
      </c>
      <c r="G80" s="15">
        <v>2535</v>
      </c>
      <c r="H80" s="11">
        <f t="shared" si="2"/>
        <v>1440</v>
      </c>
      <c r="I80" s="11">
        <f>SUM(H80+73)</f>
        <v>1513</v>
      </c>
      <c r="J80" s="11">
        <f t="shared" ref="J80:AL80" si="322">SUM(I80+73)</f>
        <v>1586</v>
      </c>
      <c r="K80" s="11">
        <f t="shared" si="322"/>
        <v>1659</v>
      </c>
      <c r="L80" s="11">
        <f t="shared" si="322"/>
        <v>1732</v>
      </c>
      <c r="M80" s="11">
        <f t="shared" si="322"/>
        <v>1805</v>
      </c>
      <c r="N80" s="11">
        <f t="shared" si="322"/>
        <v>1878</v>
      </c>
      <c r="O80" s="11">
        <f t="shared" si="322"/>
        <v>1951</v>
      </c>
      <c r="P80" s="11">
        <f t="shared" si="322"/>
        <v>2024</v>
      </c>
      <c r="Q80" s="11">
        <f t="shared" si="322"/>
        <v>2097</v>
      </c>
      <c r="R80" s="11">
        <f t="shared" si="322"/>
        <v>2170</v>
      </c>
      <c r="S80" s="11">
        <f t="shared" si="322"/>
        <v>2243</v>
      </c>
      <c r="T80" s="11">
        <f t="shared" si="322"/>
        <v>2316</v>
      </c>
      <c r="U80" s="11">
        <f t="shared" si="322"/>
        <v>2389</v>
      </c>
      <c r="V80" s="11">
        <f t="shared" si="322"/>
        <v>2462</v>
      </c>
      <c r="W80" s="11">
        <f t="shared" si="322"/>
        <v>2535</v>
      </c>
      <c r="X80" s="11">
        <f t="shared" si="322"/>
        <v>2608</v>
      </c>
      <c r="Y80" s="11">
        <f t="shared" si="322"/>
        <v>2681</v>
      </c>
      <c r="Z80" s="11">
        <f t="shared" si="322"/>
        <v>2754</v>
      </c>
      <c r="AA80" s="11">
        <f t="shared" si="322"/>
        <v>2827</v>
      </c>
      <c r="AB80" s="11">
        <f t="shared" si="322"/>
        <v>2900</v>
      </c>
      <c r="AC80" s="11">
        <f t="shared" si="322"/>
        <v>2973</v>
      </c>
      <c r="AD80" s="11">
        <f t="shared" si="322"/>
        <v>3046</v>
      </c>
      <c r="AE80" s="11">
        <f t="shared" si="322"/>
        <v>3119</v>
      </c>
      <c r="AF80" s="11">
        <f t="shared" si="322"/>
        <v>3192</v>
      </c>
      <c r="AG80" s="11">
        <f t="shared" si="322"/>
        <v>3265</v>
      </c>
      <c r="AH80" s="11">
        <f t="shared" si="322"/>
        <v>3338</v>
      </c>
      <c r="AI80" s="11">
        <f t="shared" si="322"/>
        <v>3411</v>
      </c>
      <c r="AJ80" s="11">
        <f t="shared" si="322"/>
        <v>3484</v>
      </c>
      <c r="AK80" s="11">
        <f t="shared" si="322"/>
        <v>3557</v>
      </c>
      <c r="AL80" s="11">
        <f t="shared" si="322"/>
        <v>3630</v>
      </c>
      <c r="AM80" s="113"/>
    </row>
    <row r="81" spans="1:39" s="4" customFormat="1" ht="16.899999999999999" customHeight="1">
      <c r="A81" s="132"/>
      <c r="B81" s="86">
        <v>2001</v>
      </c>
      <c r="C81" s="7">
        <v>2160</v>
      </c>
      <c r="D81" s="8" t="s">
        <v>67</v>
      </c>
      <c r="E81" s="9">
        <v>110</v>
      </c>
      <c r="F81" s="8" t="s">
        <v>67</v>
      </c>
      <c r="G81" s="10">
        <v>5460</v>
      </c>
      <c r="H81" s="11">
        <f t="shared" si="2"/>
        <v>2160</v>
      </c>
      <c r="I81" s="11">
        <f>SUM(H81+110)</f>
        <v>2270</v>
      </c>
      <c r="J81" s="11">
        <f t="shared" ref="J81:AL81" si="323">SUM(I81+110)</f>
        <v>2380</v>
      </c>
      <c r="K81" s="11">
        <f t="shared" si="323"/>
        <v>2490</v>
      </c>
      <c r="L81" s="11">
        <f t="shared" si="323"/>
        <v>2600</v>
      </c>
      <c r="M81" s="11">
        <f t="shared" si="323"/>
        <v>2710</v>
      </c>
      <c r="N81" s="11">
        <f t="shared" si="323"/>
        <v>2820</v>
      </c>
      <c r="O81" s="11">
        <f t="shared" si="323"/>
        <v>2930</v>
      </c>
      <c r="P81" s="11">
        <f t="shared" si="323"/>
        <v>3040</v>
      </c>
      <c r="Q81" s="11">
        <f t="shared" si="323"/>
        <v>3150</v>
      </c>
      <c r="R81" s="11">
        <f t="shared" si="323"/>
        <v>3260</v>
      </c>
      <c r="S81" s="11">
        <f t="shared" si="323"/>
        <v>3370</v>
      </c>
      <c r="T81" s="11">
        <f t="shared" si="323"/>
        <v>3480</v>
      </c>
      <c r="U81" s="11">
        <f t="shared" si="323"/>
        <v>3590</v>
      </c>
      <c r="V81" s="11">
        <f t="shared" si="323"/>
        <v>3700</v>
      </c>
      <c r="W81" s="11">
        <f t="shared" si="323"/>
        <v>3810</v>
      </c>
      <c r="X81" s="11">
        <f t="shared" si="323"/>
        <v>3920</v>
      </c>
      <c r="Y81" s="11">
        <f t="shared" si="323"/>
        <v>4030</v>
      </c>
      <c r="Z81" s="11">
        <f t="shared" si="323"/>
        <v>4140</v>
      </c>
      <c r="AA81" s="11">
        <f t="shared" si="323"/>
        <v>4250</v>
      </c>
      <c r="AB81" s="11">
        <f t="shared" si="323"/>
        <v>4360</v>
      </c>
      <c r="AC81" s="11">
        <f t="shared" si="323"/>
        <v>4470</v>
      </c>
      <c r="AD81" s="11">
        <f t="shared" si="323"/>
        <v>4580</v>
      </c>
      <c r="AE81" s="11">
        <f t="shared" si="323"/>
        <v>4690</v>
      </c>
      <c r="AF81" s="11">
        <f t="shared" si="323"/>
        <v>4800</v>
      </c>
      <c r="AG81" s="11">
        <f t="shared" si="323"/>
        <v>4910</v>
      </c>
      <c r="AH81" s="11">
        <f t="shared" si="323"/>
        <v>5020</v>
      </c>
      <c r="AI81" s="11">
        <f t="shared" si="323"/>
        <v>5130</v>
      </c>
      <c r="AJ81" s="11">
        <f t="shared" si="323"/>
        <v>5240</v>
      </c>
      <c r="AK81" s="11">
        <f t="shared" si="323"/>
        <v>5350</v>
      </c>
      <c r="AL81" s="11">
        <f t="shared" si="323"/>
        <v>5460</v>
      </c>
      <c r="AM81" s="113"/>
    </row>
    <row r="82" spans="1:39" s="4" customFormat="1" ht="16.899999999999999" customHeight="1">
      <c r="A82" s="132"/>
      <c r="B82" s="86">
        <v>2005</v>
      </c>
      <c r="C82" s="12">
        <v>2485</v>
      </c>
      <c r="D82" s="13" t="s">
        <v>67</v>
      </c>
      <c r="E82" s="14">
        <v>125</v>
      </c>
      <c r="F82" s="13" t="s">
        <v>67</v>
      </c>
      <c r="G82" s="15">
        <v>6235</v>
      </c>
      <c r="H82" s="11">
        <f t="shared" si="2"/>
        <v>2485</v>
      </c>
      <c r="I82" s="11">
        <f>SUM(H82+125)</f>
        <v>2610</v>
      </c>
      <c r="J82" s="11">
        <f t="shared" ref="J82:AL82" si="324">SUM(I82+125)</f>
        <v>2735</v>
      </c>
      <c r="K82" s="11">
        <f t="shared" si="324"/>
        <v>2860</v>
      </c>
      <c r="L82" s="11">
        <f t="shared" si="324"/>
        <v>2985</v>
      </c>
      <c r="M82" s="11">
        <f t="shared" si="324"/>
        <v>3110</v>
      </c>
      <c r="N82" s="11">
        <f t="shared" si="324"/>
        <v>3235</v>
      </c>
      <c r="O82" s="11">
        <f t="shared" si="324"/>
        <v>3360</v>
      </c>
      <c r="P82" s="11">
        <f t="shared" si="324"/>
        <v>3485</v>
      </c>
      <c r="Q82" s="11">
        <f t="shared" si="324"/>
        <v>3610</v>
      </c>
      <c r="R82" s="11">
        <f t="shared" si="324"/>
        <v>3735</v>
      </c>
      <c r="S82" s="11">
        <f t="shared" si="324"/>
        <v>3860</v>
      </c>
      <c r="T82" s="11">
        <f t="shared" si="324"/>
        <v>3985</v>
      </c>
      <c r="U82" s="11">
        <f t="shared" si="324"/>
        <v>4110</v>
      </c>
      <c r="V82" s="11">
        <f t="shared" si="324"/>
        <v>4235</v>
      </c>
      <c r="W82" s="11">
        <f t="shared" si="324"/>
        <v>4360</v>
      </c>
      <c r="X82" s="11">
        <f t="shared" si="324"/>
        <v>4485</v>
      </c>
      <c r="Y82" s="11">
        <f t="shared" si="324"/>
        <v>4610</v>
      </c>
      <c r="Z82" s="11">
        <f t="shared" si="324"/>
        <v>4735</v>
      </c>
      <c r="AA82" s="11">
        <f t="shared" si="324"/>
        <v>4860</v>
      </c>
      <c r="AB82" s="11">
        <f t="shared" si="324"/>
        <v>4985</v>
      </c>
      <c r="AC82" s="11">
        <f t="shared" si="324"/>
        <v>5110</v>
      </c>
      <c r="AD82" s="11">
        <f t="shared" si="324"/>
        <v>5235</v>
      </c>
      <c r="AE82" s="11">
        <f t="shared" si="324"/>
        <v>5360</v>
      </c>
      <c r="AF82" s="11">
        <f t="shared" si="324"/>
        <v>5485</v>
      </c>
      <c r="AG82" s="11">
        <f t="shared" si="324"/>
        <v>5610</v>
      </c>
      <c r="AH82" s="11">
        <f t="shared" si="324"/>
        <v>5735</v>
      </c>
      <c r="AI82" s="11">
        <f t="shared" si="324"/>
        <v>5860</v>
      </c>
      <c r="AJ82" s="11">
        <f t="shared" si="324"/>
        <v>5985</v>
      </c>
      <c r="AK82" s="11">
        <f t="shared" si="324"/>
        <v>6110</v>
      </c>
      <c r="AL82" s="11">
        <f t="shared" si="324"/>
        <v>6235</v>
      </c>
      <c r="AM82" s="113">
        <f>SUM(C82*45%)</f>
        <v>1118.25</v>
      </c>
    </row>
    <row r="83" spans="1:39" s="4" customFormat="1" ht="16.899999999999999" customHeight="1">
      <c r="A83" s="132"/>
      <c r="B83" s="86">
        <v>2007</v>
      </c>
      <c r="C83" s="7">
        <v>2860</v>
      </c>
      <c r="D83" s="8" t="s">
        <v>67</v>
      </c>
      <c r="E83" s="9">
        <v>145</v>
      </c>
      <c r="F83" s="8" t="s">
        <v>67</v>
      </c>
      <c r="G83" s="10">
        <v>7210</v>
      </c>
      <c r="H83" s="11">
        <f t="shared" si="2"/>
        <v>2860</v>
      </c>
      <c r="I83" s="11">
        <f>SUM(H83+145)</f>
        <v>3005</v>
      </c>
      <c r="J83" s="11">
        <f t="shared" ref="J83:AL83" si="325">SUM(I83+145)</f>
        <v>3150</v>
      </c>
      <c r="K83" s="11">
        <f t="shared" si="325"/>
        <v>3295</v>
      </c>
      <c r="L83" s="11">
        <f t="shared" si="325"/>
        <v>3440</v>
      </c>
      <c r="M83" s="11">
        <f t="shared" si="325"/>
        <v>3585</v>
      </c>
      <c r="N83" s="11">
        <f t="shared" si="325"/>
        <v>3730</v>
      </c>
      <c r="O83" s="11">
        <f t="shared" si="325"/>
        <v>3875</v>
      </c>
      <c r="P83" s="11">
        <f t="shared" si="325"/>
        <v>4020</v>
      </c>
      <c r="Q83" s="11">
        <f t="shared" si="325"/>
        <v>4165</v>
      </c>
      <c r="R83" s="11">
        <f t="shared" si="325"/>
        <v>4310</v>
      </c>
      <c r="S83" s="11">
        <f t="shared" si="325"/>
        <v>4455</v>
      </c>
      <c r="T83" s="11">
        <f t="shared" si="325"/>
        <v>4600</v>
      </c>
      <c r="U83" s="11">
        <f t="shared" si="325"/>
        <v>4745</v>
      </c>
      <c r="V83" s="11">
        <f t="shared" si="325"/>
        <v>4890</v>
      </c>
      <c r="W83" s="11">
        <f t="shared" si="325"/>
        <v>5035</v>
      </c>
      <c r="X83" s="11">
        <f t="shared" si="325"/>
        <v>5180</v>
      </c>
      <c r="Y83" s="11">
        <f t="shared" si="325"/>
        <v>5325</v>
      </c>
      <c r="Z83" s="11">
        <f t="shared" si="325"/>
        <v>5470</v>
      </c>
      <c r="AA83" s="11">
        <f t="shared" si="325"/>
        <v>5615</v>
      </c>
      <c r="AB83" s="11">
        <f t="shared" si="325"/>
        <v>5760</v>
      </c>
      <c r="AC83" s="11">
        <f t="shared" si="325"/>
        <v>5905</v>
      </c>
      <c r="AD83" s="11">
        <f t="shared" si="325"/>
        <v>6050</v>
      </c>
      <c r="AE83" s="11">
        <f t="shared" si="325"/>
        <v>6195</v>
      </c>
      <c r="AF83" s="11">
        <f t="shared" si="325"/>
        <v>6340</v>
      </c>
      <c r="AG83" s="11">
        <f t="shared" si="325"/>
        <v>6485</v>
      </c>
      <c r="AH83" s="11">
        <f t="shared" si="325"/>
        <v>6630</v>
      </c>
      <c r="AI83" s="11">
        <f t="shared" si="325"/>
        <v>6775</v>
      </c>
      <c r="AJ83" s="11">
        <f t="shared" si="325"/>
        <v>6920</v>
      </c>
      <c r="AK83" s="11">
        <f t="shared" si="325"/>
        <v>7065</v>
      </c>
      <c r="AL83" s="11">
        <f t="shared" si="325"/>
        <v>7210</v>
      </c>
      <c r="AM83" s="113">
        <f>SUM(C83*45%)</f>
        <v>1287</v>
      </c>
    </row>
    <row r="84" spans="1:39" s="4" customFormat="1" ht="16.899999999999999" customHeight="1">
      <c r="A84" s="133"/>
      <c r="B84" s="94">
        <v>2008</v>
      </c>
      <c r="C84" s="12">
        <v>3430</v>
      </c>
      <c r="D84" s="13" t="s">
        <v>67</v>
      </c>
      <c r="E84" s="14">
        <v>175</v>
      </c>
      <c r="F84" s="13" t="s">
        <v>67</v>
      </c>
      <c r="G84" s="15">
        <v>8680</v>
      </c>
      <c r="H84" s="98">
        <f>C84</f>
        <v>3430</v>
      </c>
      <c r="I84" s="11">
        <f>SUM(H84+175)</f>
        <v>3605</v>
      </c>
      <c r="J84" s="11">
        <f t="shared" ref="J84" si="326">SUM(I84+175)</f>
        <v>3780</v>
      </c>
      <c r="K84" s="11">
        <f t="shared" ref="K84" si="327">SUM(J84+175)</f>
        <v>3955</v>
      </c>
      <c r="L84" s="11">
        <f t="shared" ref="L84" si="328">SUM(K84+175)</f>
        <v>4130</v>
      </c>
      <c r="M84" s="11">
        <f t="shared" ref="M84" si="329">SUM(L84+175)</f>
        <v>4305</v>
      </c>
      <c r="N84" s="11">
        <f t="shared" ref="N84" si="330">SUM(M84+175)</f>
        <v>4480</v>
      </c>
      <c r="O84" s="11">
        <f t="shared" ref="O84" si="331">SUM(N84+175)</f>
        <v>4655</v>
      </c>
      <c r="P84" s="11">
        <f t="shared" ref="P84" si="332">SUM(O84+175)</f>
        <v>4830</v>
      </c>
      <c r="Q84" s="11">
        <f t="shared" ref="Q84" si="333">SUM(P84+175)</f>
        <v>5005</v>
      </c>
      <c r="R84" s="11">
        <f t="shared" ref="R84" si="334">SUM(Q84+175)</f>
        <v>5180</v>
      </c>
      <c r="S84" s="11">
        <f t="shared" ref="S84" si="335">SUM(R84+175)</f>
        <v>5355</v>
      </c>
      <c r="T84" s="11">
        <f t="shared" ref="T84" si="336">SUM(S84+175)</f>
        <v>5530</v>
      </c>
      <c r="U84" s="11">
        <f t="shared" ref="U84" si="337">SUM(T84+175)</f>
        <v>5705</v>
      </c>
      <c r="V84" s="11">
        <f t="shared" ref="V84" si="338">SUM(U84+175)</f>
        <v>5880</v>
      </c>
      <c r="W84" s="11">
        <f t="shared" ref="W84" si="339">SUM(V84+175)</f>
        <v>6055</v>
      </c>
      <c r="X84" s="11">
        <f t="shared" ref="X84" si="340">SUM(W84+175)</f>
        <v>6230</v>
      </c>
      <c r="Y84" s="11">
        <f t="shared" ref="Y84" si="341">SUM(X84+175)</f>
        <v>6405</v>
      </c>
      <c r="Z84" s="11">
        <f t="shared" ref="Z84" si="342">SUM(Y84+175)</f>
        <v>6580</v>
      </c>
      <c r="AA84" s="11">
        <f t="shared" ref="AA84" si="343">SUM(Z84+175)</f>
        <v>6755</v>
      </c>
      <c r="AB84" s="11">
        <f t="shared" ref="AB84" si="344">SUM(AA84+175)</f>
        <v>6930</v>
      </c>
      <c r="AC84" s="11">
        <f t="shared" ref="AC84" si="345">SUM(AB84+175)</f>
        <v>7105</v>
      </c>
      <c r="AD84" s="11">
        <f t="shared" ref="AD84" si="346">SUM(AC84+175)</f>
        <v>7280</v>
      </c>
      <c r="AE84" s="11">
        <f t="shared" ref="AE84" si="347">SUM(AD84+175)</f>
        <v>7455</v>
      </c>
      <c r="AF84" s="11">
        <f t="shared" ref="AF84" si="348">SUM(AE84+175)</f>
        <v>7630</v>
      </c>
      <c r="AG84" s="11">
        <f t="shared" ref="AG84" si="349">SUM(AF84+175)</f>
        <v>7805</v>
      </c>
      <c r="AH84" s="11">
        <f t="shared" ref="AH84" si="350">SUM(AG84+175)</f>
        <v>7980</v>
      </c>
      <c r="AI84" s="11">
        <f t="shared" ref="AI84" si="351">SUM(AH84+175)</f>
        <v>8155</v>
      </c>
      <c r="AJ84" s="11">
        <f t="shared" ref="AJ84" si="352">SUM(AI84+175)</f>
        <v>8330</v>
      </c>
      <c r="AK84" s="11">
        <f t="shared" ref="AK84" si="353">SUM(AJ84+175)</f>
        <v>8505</v>
      </c>
      <c r="AL84" s="11">
        <f t="shared" ref="AL84" si="354">SUM(AK84+175)</f>
        <v>8680</v>
      </c>
      <c r="AM84" s="113">
        <f>SUM(C84*45%)</f>
        <v>1543.5</v>
      </c>
    </row>
    <row r="85" spans="1:39" s="4" customFormat="1" ht="16.899999999999999" customHeight="1">
      <c r="A85" s="133"/>
      <c r="B85" s="86">
        <v>2011</v>
      </c>
      <c r="C85" s="12">
        <v>5600</v>
      </c>
      <c r="D85" s="13" t="s">
        <v>67</v>
      </c>
      <c r="E85" s="14">
        <v>290</v>
      </c>
      <c r="F85" s="13" t="s">
        <v>67</v>
      </c>
      <c r="G85" s="15">
        <f>AL85</f>
        <v>14300</v>
      </c>
      <c r="H85" s="11">
        <f>C85</f>
        <v>5600</v>
      </c>
      <c r="I85" s="11">
        <f>SUM(H85+290)</f>
        <v>5890</v>
      </c>
      <c r="J85" s="11">
        <f t="shared" ref="J85" si="355">SUM(I85+290)</f>
        <v>6180</v>
      </c>
      <c r="K85" s="11">
        <f t="shared" ref="K85" si="356">SUM(J85+290)</f>
        <v>6470</v>
      </c>
      <c r="L85" s="11">
        <f t="shared" ref="L85" si="357">SUM(K85+290)</f>
        <v>6760</v>
      </c>
      <c r="M85" s="11">
        <f t="shared" ref="M85" si="358">SUM(L85+290)</f>
        <v>7050</v>
      </c>
      <c r="N85" s="11">
        <f t="shared" ref="N85" si="359">SUM(M85+290)</f>
        <v>7340</v>
      </c>
      <c r="O85" s="11">
        <f t="shared" ref="O85" si="360">SUM(N85+290)</f>
        <v>7630</v>
      </c>
      <c r="P85" s="11">
        <f t="shared" ref="P85" si="361">SUM(O85+290)</f>
        <v>7920</v>
      </c>
      <c r="Q85" s="11">
        <f t="shared" ref="Q85" si="362">SUM(P85+290)</f>
        <v>8210</v>
      </c>
      <c r="R85" s="11">
        <f t="shared" ref="R85" si="363">SUM(Q85+290)</f>
        <v>8500</v>
      </c>
      <c r="S85" s="11">
        <f t="shared" ref="S85" si="364">SUM(R85+290)</f>
        <v>8790</v>
      </c>
      <c r="T85" s="11">
        <f t="shared" ref="T85" si="365">SUM(S85+290)</f>
        <v>9080</v>
      </c>
      <c r="U85" s="11">
        <f t="shared" ref="U85" si="366">SUM(T85+290)</f>
        <v>9370</v>
      </c>
      <c r="V85" s="11">
        <f t="shared" ref="V85" si="367">SUM(U85+290)</f>
        <v>9660</v>
      </c>
      <c r="W85" s="11">
        <f t="shared" ref="W85" si="368">SUM(V85+290)</f>
        <v>9950</v>
      </c>
      <c r="X85" s="11">
        <f t="shared" ref="X85" si="369">SUM(W85+290)</f>
        <v>10240</v>
      </c>
      <c r="Y85" s="11">
        <f t="shared" ref="Y85" si="370">SUM(X85+290)</f>
        <v>10530</v>
      </c>
      <c r="Z85" s="11">
        <f t="shared" ref="Z85" si="371">SUM(Y85+290)</f>
        <v>10820</v>
      </c>
      <c r="AA85" s="11">
        <f t="shared" ref="AA85" si="372">SUM(Z85+290)</f>
        <v>11110</v>
      </c>
      <c r="AB85" s="11">
        <f t="shared" ref="AB85" si="373">SUM(AA85+290)</f>
        <v>11400</v>
      </c>
      <c r="AC85" s="11">
        <f t="shared" ref="AC85" si="374">SUM(AB85+290)</f>
        <v>11690</v>
      </c>
      <c r="AD85" s="11">
        <f t="shared" ref="AD85" si="375">SUM(AC85+290)</f>
        <v>11980</v>
      </c>
      <c r="AE85" s="11">
        <f t="shared" ref="AE85" si="376">SUM(AD85+290)</f>
        <v>12270</v>
      </c>
      <c r="AF85" s="11">
        <f t="shared" ref="AF85" si="377">SUM(AE85+290)</f>
        <v>12560</v>
      </c>
      <c r="AG85" s="11">
        <f t="shared" ref="AG85" si="378">SUM(AF85+290)</f>
        <v>12850</v>
      </c>
      <c r="AH85" s="11">
        <f t="shared" ref="AH85" si="379">SUM(AG85+290)</f>
        <v>13140</v>
      </c>
      <c r="AI85" s="11">
        <f t="shared" ref="AI85" si="380">SUM(AH85+290)</f>
        <v>13430</v>
      </c>
      <c r="AJ85" s="11">
        <f t="shared" ref="AJ85" si="381">SUM(AI85+290)</f>
        <v>13720</v>
      </c>
      <c r="AK85" s="11">
        <f t="shared" ref="AK85" si="382">SUM(AJ85+290)</f>
        <v>14010</v>
      </c>
      <c r="AL85" s="11">
        <f t="shared" ref="AL85" si="383">SUM(AK85+290)</f>
        <v>14300</v>
      </c>
      <c r="AM85" s="113"/>
    </row>
    <row r="86" spans="1:39" s="30" customFormat="1" ht="16.899999999999999" customHeight="1">
      <c r="A86" s="133"/>
      <c r="B86" s="95">
        <v>2015</v>
      </c>
      <c r="C86" s="21">
        <v>7235</v>
      </c>
      <c r="D86" s="22" t="s">
        <v>67</v>
      </c>
      <c r="E86" s="23">
        <v>375</v>
      </c>
      <c r="F86" s="22" t="s">
        <v>67</v>
      </c>
      <c r="G86" s="24">
        <v>18485</v>
      </c>
      <c r="H86" s="6">
        <f>C86</f>
        <v>7235</v>
      </c>
      <c r="I86" s="6">
        <f>SUM(H86+375)</f>
        <v>7610</v>
      </c>
      <c r="J86" s="6">
        <f t="shared" ref="J86" si="384">SUM(I86+375)</f>
        <v>7985</v>
      </c>
      <c r="K86" s="6">
        <f t="shared" ref="K86" si="385">SUM(J86+375)</f>
        <v>8360</v>
      </c>
      <c r="L86" s="6">
        <f t="shared" ref="L86" si="386">SUM(K86+375)</f>
        <v>8735</v>
      </c>
      <c r="M86" s="6">
        <f t="shared" ref="M86" si="387">SUM(L86+375)</f>
        <v>9110</v>
      </c>
      <c r="N86" s="6">
        <f t="shared" ref="N86" si="388">SUM(M86+375)</f>
        <v>9485</v>
      </c>
      <c r="O86" s="6">
        <f t="shared" ref="O86" si="389">SUM(N86+375)</f>
        <v>9860</v>
      </c>
      <c r="P86" s="6">
        <f t="shared" ref="P86" si="390">SUM(O86+375)</f>
        <v>10235</v>
      </c>
      <c r="Q86" s="6">
        <f t="shared" ref="Q86" si="391">SUM(P86+375)</f>
        <v>10610</v>
      </c>
      <c r="R86" s="6">
        <f t="shared" ref="R86" si="392">SUM(Q86+375)</f>
        <v>10985</v>
      </c>
      <c r="S86" s="6">
        <f t="shared" ref="S86" si="393">SUM(R86+375)</f>
        <v>11360</v>
      </c>
      <c r="T86" s="6">
        <f t="shared" ref="T86" si="394">SUM(S86+375)</f>
        <v>11735</v>
      </c>
      <c r="U86" s="6">
        <f t="shared" ref="U86" si="395">SUM(T86+375)</f>
        <v>12110</v>
      </c>
      <c r="V86" s="6">
        <f t="shared" ref="V86" si="396">SUM(U86+375)</f>
        <v>12485</v>
      </c>
      <c r="W86" s="6">
        <f t="shared" ref="W86" si="397">SUM(V86+375)</f>
        <v>12860</v>
      </c>
      <c r="X86" s="6">
        <f t="shared" ref="X86" si="398">SUM(W86+375)</f>
        <v>13235</v>
      </c>
      <c r="Y86" s="6">
        <f t="shared" ref="Y86" si="399">SUM(X86+375)</f>
        <v>13610</v>
      </c>
      <c r="Z86" s="6">
        <f t="shared" ref="Z86" si="400">SUM(Y86+375)</f>
        <v>13985</v>
      </c>
      <c r="AA86" s="6">
        <f t="shared" ref="AA86" si="401">SUM(Z86+375)</f>
        <v>14360</v>
      </c>
      <c r="AB86" s="6">
        <f t="shared" ref="AB86" si="402">SUM(AA86+375)</f>
        <v>14735</v>
      </c>
      <c r="AC86" s="6">
        <f t="shared" ref="AC86" si="403">SUM(AB86+375)</f>
        <v>15110</v>
      </c>
      <c r="AD86" s="6">
        <f t="shared" ref="AD86" si="404">SUM(AC86+375)</f>
        <v>15485</v>
      </c>
      <c r="AE86" s="6">
        <f t="shared" ref="AE86" si="405">SUM(AD86+375)</f>
        <v>15860</v>
      </c>
      <c r="AF86" s="6">
        <f t="shared" ref="AF86" si="406">SUM(AE86+375)</f>
        <v>16235</v>
      </c>
      <c r="AG86" s="6">
        <f t="shared" ref="AG86" si="407">SUM(AF86+375)</f>
        <v>16610</v>
      </c>
      <c r="AH86" s="6">
        <f t="shared" ref="AH86" si="408">SUM(AG86+375)</f>
        <v>16985</v>
      </c>
      <c r="AI86" s="6">
        <f t="shared" ref="AI86" si="409">SUM(AH86+375)</f>
        <v>17360</v>
      </c>
      <c r="AJ86" s="6">
        <f t="shared" ref="AJ86" si="410">SUM(AI86+375)</f>
        <v>17735</v>
      </c>
      <c r="AK86" s="6">
        <f t="shared" ref="AK86" si="411">SUM(AJ86+375)</f>
        <v>18110</v>
      </c>
      <c r="AL86" s="6">
        <f t="shared" ref="AL86" si="412">SUM(AK86+375)</f>
        <v>18485</v>
      </c>
      <c r="AM86" s="121"/>
    </row>
    <row r="87" spans="1:39" s="30" customFormat="1" ht="16.899999999999999" customHeight="1" thickBot="1">
      <c r="A87" s="134"/>
      <c r="B87" s="96">
        <v>2016</v>
      </c>
      <c r="C87" s="32">
        <v>8900</v>
      </c>
      <c r="D87" s="109" t="s">
        <v>67</v>
      </c>
      <c r="E87" s="33">
        <v>470</v>
      </c>
      <c r="F87" s="109" t="s">
        <v>67</v>
      </c>
      <c r="G87" s="34">
        <v>23000</v>
      </c>
      <c r="H87" s="31">
        <f>C87</f>
        <v>8900</v>
      </c>
      <c r="I87" s="6">
        <f>SUM(H87+470)</f>
        <v>9370</v>
      </c>
      <c r="J87" s="6">
        <f t="shared" ref="J87:AL87" si="413">SUM(I87+470)</f>
        <v>9840</v>
      </c>
      <c r="K87" s="6">
        <f t="shared" si="413"/>
        <v>10310</v>
      </c>
      <c r="L87" s="6">
        <f t="shared" si="413"/>
        <v>10780</v>
      </c>
      <c r="M87" s="6">
        <f t="shared" si="413"/>
        <v>11250</v>
      </c>
      <c r="N87" s="6">
        <f t="shared" si="413"/>
        <v>11720</v>
      </c>
      <c r="O87" s="6">
        <f t="shared" si="413"/>
        <v>12190</v>
      </c>
      <c r="P87" s="6">
        <f t="shared" si="413"/>
        <v>12660</v>
      </c>
      <c r="Q87" s="6">
        <f t="shared" si="413"/>
        <v>13130</v>
      </c>
      <c r="R87" s="6">
        <f t="shared" si="413"/>
        <v>13600</v>
      </c>
      <c r="S87" s="6">
        <f t="shared" si="413"/>
        <v>14070</v>
      </c>
      <c r="T87" s="6">
        <f t="shared" si="413"/>
        <v>14540</v>
      </c>
      <c r="U87" s="6">
        <f t="shared" si="413"/>
        <v>15010</v>
      </c>
      <c r="V87" s="6">
        <f t="shared" si="413"/>
        <v>15480</v>
      </c>
      <c r="W87" s="6">
        <f t="shared" si="413"/>
        <v>15950</v>
      </c>
      <c r="X87" s="6">
        <f t="shared" si="413"/>
        <v>16420</v>
      </c>
      <c r="Y87" s="6">
        <f t="shared" si="413"/>
        <v>16890</v>
      </c>
      <c r="Z87" s="6">
        <f t="shared" si="413"/>
        <v>17360</v>
      </c>
      <c r="AA87" s="6">
        <f t="shared" si="413"/>
        <v>17830</v>
      </c>
      <c r="AB87" s="6">
        <f t="shared" si="413"/>
        <v>18300</v>
      </c>
      <c r="AC87" s="6">
        <f t="shared" si="413"/>
        <v>18770</v>
      </c>
      <c r="AD87" s="6">
        <f t="shared" si="413"/>
        <v>19240</v>
      </c>
      <c r="AE87" s="6">
        <f t="shared" si="413"/>
        <v>19710</v>
      </c>
      <c r="AF87" s="6">
        <f t="shared" si="413"/>
        <v>20180</v>
      </c>
      <c r="AG87" s="6">
        <f t="shared" si="413"/>
        <v>20650</v>
      </c>
      <c r="AH87" s="6">
        <f t="shared" si="413"/>
        <v>21120</v>
      </c>
      <c r="AI87" s="6">
        <f t="shared" si="413"/>
        <v>21590</v>
      </c>
      <c r="AJ87" s="6">
        <f t="shared" si="413"/>
        <v>22060</v>
      </c>
      <c r="AK87" s="6">
        <f t="shared" si="413"/>
        <v>22530</v>
      </c>
      <c r="AL87" s="6">
        <f t="shared" si="413"/>
        <v>23000</v>
      </c>
      <c r="AM87" s="120"/>
    </row>
    <row r="88" spans="1:39" s="4" customFormat="1" ht="16.899999999999999" customHeight="1">
      <c r="A88" s="135">
        <v>7</v>
      </c>
      <c r="B88" s="85">
        <v>1972</v>
      </c>
      <c r="C88" s="37">
        <v>180</v>
      </c>
      <c r="D88" s="38" t="s">
        <v>67</v>
      </c>
      <c r="E88" s="39">
        <v>10</v>
      </c>
      <c r="F88" s="38" t="s">
        <v>67</v>
      </c>
      <c r="G88" s="40" t="s">
        <v>18</v>
      </c>
      <c r="H88" s="36">
        <f t="shared" ref="H88:H165" si="414">C88</f>
        <v>180</v>
      </c>
      <c r="I88" s="36">
        <f>SUM(H88+10)</f>
        <v>190</v>
      </c>
      <c r="J88" s="36">
        <f t="shared" ref="J88:R88" si="415">SUM(I88+10)</f>
        <v>200</v>
      </c>
      <c r="K88" s="36">
        <f t="shared" si="415"/>
        <v>210</v>
      </c>
      <c r="L88" s="36">
        <f t="shared" si="415"/>
        <v>220</v>
      </c>
      <c r="M88" s="36">
        <f t="shared" si="415"/>
        <v>230</v>
      </c>
      <c r="N88" s="36">
        <f t="shared" si="415"/>
        <v>240</v>
      </c>
      <c r="O88" s="36">
        <f t="shared" si="415"/>
        <v>250</v>
      </c>
      <c r="P88" s="36">
        <f t="shared" si="415"/>
        <v>260</v>
      </c>
      <c r="Q88" s="36">
        <f t="shared" si="415"/>
        <v>270</v>
      </c>
      <c r="R88" s="36">
        <f t="shared" si="415"/>
        <v>280</v>
      </c>
      <c r="S88" s="36">
        <f t="shared" ref="S88:X88" si="416">SUM(R88+15)</f>
        <v>295</v>
      </c>
      <c r="T88" s="36">
        <f t="shared" si="416"/>
        <v>310</v>
      </c>
      <c r="U88" s="36">
        <f t="shared" si="416"/>
        <v>325</v>
      </c>
      <c r="V88" s="36">
        <f t="shared" si="416"/>
        <v>340</v>
      </c>
      <c r="W88" s="36">
        <f t="shared" si="416"/>
        <v>355</v>
      </c>
      <c r="X88" s="36">
        <f t="shared" si="416"/>
        <v>370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116"/>
    </row>
    <row r="89" spans="1:39" s="4" customFormat="1" ht="16.899999999999999" customHeight="1">
      <c r="A89" s="136"/>
      <c r="B89" s="86">
        <v>1977</v>
      </c>
      <c r="C89" s="12">
        <v>335</v>
      </c>
      <c r="D89" s="13" t="s">
        <v>67</v>
      </c>
      <c r="E89" s="14">
        <v>14</v>
      </c>
      <c r="F89" s="13" t="s">
        <v>67</v>
      </c>
      <c r="G89" s="15" t="s">
        <v>74</v>
      </c>
      <c r="H89" s="11">
        <f t="shared" si="414"/>
        <v>335</v>
      </c>
      <c r="I89" s="11">
        <f t="shared" ref="I89:P89" si="417">SUM(H89+14)</f>
        <v>349</v>
      </c>
      <c r="J89" s="11">
        <f t="shared" si="417"/>
        <v>363</v>
      </c>
      <c r="K89" s="11">
        <f t="shared" si="417"/>
        <v>377</v>
      </c>
      <c r="L89" s="11">
        <f t="shared" si="417"/>
        <v>391</v>
      </c>
      <c r="M89" s="11">
        <f t="shared" si="417"/>
        <v>405</v>
      </c>
      <c r="N89" s="11">
        <f t="shared" si="417"/>
        <v>419</v>
      </c>
      <c r="O89" s="11">
        <f t="shared" si="417"/>
        <v>433</v>
      </c>
      <c r="P89" s="11">
        <f t="shared" si="417"/>
        <v>447</v>
      </c>
      <c r="Q89" s="11">
        <f>SUM(P89+16)</f>
        <v>463</v>
      </c>
      <c r="R89" s="11">
        <f t="shared" ref="R89:X89" si="418">SUM(Q89+16)</f>
        <v>479</v>
      </c>
      <c r="S89" s="11">
        <f t="shared" si="418"/>
        <v>495</v>
      </c>
      <c r="T89" s="11">
        <f t="shared" si="418"/>
        <v>511</v>
      </c>
      <c r="U89" s="11">
        <f t="shared" si="418"/>
        <v>527</v>
      </c>
      <c r="V89" s="11">
        <f t="shared" si="418"/>
        <v>543</v>
      </c>
      <c r="W89" s="11">
        <f t="shared" si="418"/>
        <v>559</v>
      </c>
      <c r="X89" s="11">
        <f t="shared" si="418"/>
        <v>575</v>
      </c>
      <c r="Y89" s="11">
        <f>SUM(X89+18)</f>
        <v>593</v>
      </c>
      <c r="Z89" s="11">
        <f>SUM(Y89+18)</f>
        <v>611</v>
      </c>
      <c r="AA89" s="11">
        <f>SUM(Z89+18)</f>
        <v>629</v>
      </c>
      <c r="AB89" s="11">
        <f>SUM(AA89+18)</f>
        <v>647</v>
      </c>
      <c r="AC89" s="11">
        <f>SUM(AB89+18)</f>
        <v>665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3"/>
    </row>
    <row r="90" spans="1:39" s="4" customFormat="1" ht="16.899999999999999" customHeight="1">
      <c r="A90" s="136"/>
      <c r="B90" s="86">
        <v>1983</v>
      </c>
      <c r="C90" s="7">
        <v>560</v>
      </c>
      <c r="D90" s="8" t="s">
        <v>67</v>
      </c>
      <c r="E90" s="9">
        <v>23</v>
      </c>
      <c r="F90" s="8" t="s">
        <v>67</v>
      </c>
      <c r="G90" s="10" t="s">
        <v>20</v>
      </c>
      <c r="H90" s="11">
        <v>583</v>
      </c>
      <c r="I90" s="11">
        <f>SUM(H90+23)</f>
        <v>606</v>
      </c>
      <c r="J90" s="11">
        <f t="shared" ref="J90:R90" si="419">SUM(I90+23)</f>
        <v>629</v>
      </c>
      <c r="K90" s="11">
        <f t="shared" si="419"/>
        <v>652</v>
      </c>
      <c r="L90" s="11">
        <f t="shared" si="419"/>
        <v>675</v>
      </c>
      <c r="M90" s="11">
        <f t="shared" si="419"/>
        <v>698</v>
      </c>
      <c r="N90" s="11">
        <f t="shared" si="419"/>
        <v>721</v>
      </c>
      <c r="O90" s="11">
        <f t="shared" si="419"/>
        <v>744</v>
      </c>
      <c r="P90" s="11">
        <f t="shared" si="419"/>
        <v>767</v>
      </c>
      <c r="Q90" s="11">
        <f t="shared" si="419"/>
        <v>790</v>
      </c>
      <c r="R90" s="11">
        <f t="shared" si="419"/>
        <v>813</v>
      </c>
      <c r="S90" s="11">
        <f t="shared" ref="S90" si="420">SUM(R90+23)</f>
        <v>836</v>
      </c>
      <c r="T90" s="11">
        <f t="shared" ref="T90" si="421">SUM(S90+23)</f>
        <v>859</v>
      </c>
      <c r="U90" s="11">
        <f t="shared" ref="U90" si="422">SUM(T90+23)</f>
        <v>882</v>
      </c>
      <c r="V90" s="11">
        <f t="shared" ref="V90" si="423">SUM(U90+23)</f>
        <v>905</v>
      </c>
      <c r="W90" s="11">
        <f t="shared" ref="W90" si="424">SUM(V90+23)</f>
        <v>928</v>
      </c>
      <c r="X90" s="11">
        <f t="shared" ref="X90" si="425">SUM(W90+23)</f>
        <v>951</v>
      </c>
      <c r="Y90" s="11">
        <f t="shared" ref="Y90" si="426">SUM(X90+23)</f>
        <v>974</v>
      </c>
      <c r="Z90" s="11">
        <f t="shared" ref="Z90" si="427">SUM(Y90+23)</f>
        <v>997</v>
      </c>
      <c r="AA90" s="11">
        <f t="shared" ref="AA90" si="428">SUM(Z90+23)</f>
        <v>1020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3"/>
    </row>
    <row r="91" spans="1:39" s="4" customFormat="1" ht="16.899999999999999" customHeight="1">
      <c r="A91" s="136"/>
      <c r="B91" s="86">
        <v>1983</v>
      </c>
      <c r="C91" s="12">
        <v>560</v>
      </c>
      <c r="D91" s="13" t="s">
        <v>67</v>
      </c>
      <c r="E91" s="14">
        <v>23</v>
      </c>
      <c r="F91" s="13" t="s">
        <v>67</v>
      </c>
      <c r="G91" s="15" t="s">
        <v>19</v>
      </c>
      <c r="H91" s="11">
        <f t="shared" si="414"/>
        <v>560</v>
      </c>
      <c r="I91" s="11">
        <f>SUM(H91+23)</f>
        <v>583</v>
      </c>
      <c r="J91" s="11">
        <f t="shared" ref="J91:AB91" si="429">SUM(I91+23)</f>
        <v>606</v>
      </c>
      <c r="K91" s="11">
        <f t="shared" si="429"/>
        <v>629</v>
      </c>
      <c r="L91" s="11">
        <f t="shared" si="429"/>
        <v>652</v>
      </c>
      <c r="M91" s="11">
        <f t="shared" si="429"/>
        <v>675</v>
      </c>
      <c r="N91" s="11">
        <f t="shared" si="429"/>
        <v>698</v>
      </c>
      <c r="O91" s="11">
        <f t="shared" si="429"/>
        <v>721</v>
      </c>
      <c r="P91" s="11">
        <f t="shared" si="429"/>
        <v>744</v>
      </c>
      <c r="Q91" s="11">
        <f t="shared" si="429"/>
        <v>767</v>
      </c>
      <c r="R91" s="11">
        <f t="shared" si="429"/>
        <v>790</v>
      </c>
      <c r="S91" s="11">
        <f t="shared" si="429"/>
        <v>813</v>
      </c>
      <c r="T91" s="11">
        <f t="shared" si="429"/>
        <v>836</v>
      </c>
      <c r="U91" s="11">
        <f t="shared" si="429"/>
        <v>859</v>
      </c>
      <c r="V91" s="11">
        <f t="shared" si="429"/>
        <v>882</v>
      </c>
      <c r="W91" s="11">
        <f t="shared" si="429"/>
        <v>905</v>
      </c>
      <c r="X91" s="11">
        <f t="shared" si="429"/>
        <v>928</v>
      </c>
      <c r="Y91" s="11">
        <f t="shared" si="429"/>
        <v>951</v>
      </c>
      <c r="Z91" s="11">
        <f t="shared" si="429"/>
        <v>974</v>
      </c>
      <c r="AA91" s="11">
        <f t="shared" si="429"/>
        <v>997</v>
      </c>
      <c r="AB91" s="11">
        <f t="shared" si="429"/>
        <v>1020</v>
      </c>
      <c r="AC91" s="11">
        <f>SUM(AB91+0)</f>
        <v>1020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3"/>
    </row>
    <row r="92" spans="1:39" s="4" customFormat="1" ht="16.899999999999999" customHeight="1">
      <c r="A92" s="136"/>
      <c r="B92" s="86">
        <v>1987</v>
      </c>
      <c r="C92" s="7">
        <v>750</v>
      </c>
      <c r="D92" s="8" t="s">
        <v>67</v>
      </c>
      <c r="E92" s="9">
        <v>31</v>
      </c>
      <c r="F92" s="8" t="s">
        <v>67</v>
      </c>
      <c r="G92" s="10">
        <v>1370</v>
      </c>
      <c r="H92" s="11">
        <f t="shared" si="414"/>
        <v>750</v>
      </c>
      <c r="I92" s="11">
        <f>SUM(H92+31)</f>
        <v>781</v>
      </c>
      <c r="J92" s="11">
        <f t="shared" ref="J92:AB92" si="430">SUM(I92+31)</f>
        <v>812</v>
      </c>
      <c r="K92" s="11">
        <f t="shared" si="430"/>
        <v>843</v>
      </c>
      <c r="L92" s="11">
        <f t="shared" si="430"/>
        <v>874</v>
      </c>
      <c r="M92" s="11">
        <f t="shared" si="430"/>
        <v>905</v>
      </c>
      <c r="N92" s="11">
        <f t="shared" si="430"/>
        <v>936</v>
      </c>
      <c r="O92" s="11">
        <f t="shared" si="430"/>
        <v>967</v>
      </c>
      <c r="P92" s="11">
        <f t="shared" si="430"/>
        <v>998</v>
      </c>
      <c r="Q92" s="11">
        <f t="shared" si="430"/>
        <v>1029</v>
      </c>
      <c r="R92" s="11">
        <f t="shared" si="430"/>
        <v>1060</v>
      </c>
      <c r="S92" s="11">
        <f t="shared" si="430"/>
        <v>1091</v>
      </c>
      <c r="T92" s="11">
        <f t="shared" si="430"/>
        <v>1122</v>
      </c>
      <c r="U92" s="11">
        <f t="shared" si="430"/>
        <v>1153</v>
      </c>
      <c r="V92" s="11">
        <f t="shared" si="430"/>
        <v>1184</v>
      </c>
      <c r="W92" s="11">
        <f t="shared" si="430"/>
        <v>1215</v>
      </c>
      <c r="X92" s="11">
        <f t="shared" si="430"/>
        <v>1246</v>
      </c>
      <c r="Y92" s="11">
        <f t="shared" si="430"/>
        <v>1277</v>
      </c>
      <c r="Z92" s="11">
        <f t="shared" si="430"/>
        <v>1308</v>
      </c>
      <c r="AA92" s="11">
        <f t="shared" si="430"/>
        <v>1339</v>
      </c>
      <c r="AB92" s="11">
        <f t="shared" si="430"/>
        <v>1370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3"/>
    </row>
    <row r="93" spans="1:39" s="4" customFormat="1" ht="16.899999999999999" customHeight="1">
      <c r="A93" s="136"/>
      <c r="B93" s="86">
        <v>1991</v>
      </c>
      <c r="C93" s="12">
        <v>1095</v>
      </c>
      <c r="D93" s="13" t="s">
        <v>67</v>
      </c>
      <c r="E93" s="14">
        <v>60</v>
      </c>
      <c r="F93" s="13" t="s">
        <v>67</v>
      </c>
      <c r="G93" s="15">
        <v>1995</v>
      </c>
      <c r="H93" s="11">
        <f t="shared" si="414"/>
        <v>1095</v>
      </c>
      <c r="I93" s="11">
        <f>SUM(H93+60)</f>
        <v>1155</v>
      </c>
      <c r="J93" s="11">
        <f t="shared" ref="J93:AL93" si="431">SUM(I93+60)</f>
        <v>1215</v>
      </c>
      <c r="K93" s="11">
        <f t="shared" si="431"/>
        <v>1275</v>
      </c>
      <c r="L93" s="11">
        <f t="shared" si="431"/>
        <v>1335</v>
      </c>
      <c r="M93" s="11">
        <f t="shared" si="431"/>
        <v>1395</v>
      </c>
      <c r="N93" s="11">
        <f t="shared" si="431"/>
        <v>1455</v>
      </c>
      <c r="O93" s="11">
        <f t="shared" si="431"/>
        <v>1515</v>
      </c>
      <c r="P93" s="11">
        <f t="shared" si="431"/>
        <v>1575</v>
      </c>
      <c r="Q93" s="11">
        <f t="shared" si="431"/>
        <v>1635</v>
      </c>
      <c r="R93" s="11">
        <f t="shared" si="431"/>
        <v>1695</v>
      </c>
      <c r="S93" s="11">
        <f t="shared" si="431"/>
        <v>1755</v>
      </c>
      <c r="T93" s="11">
        <f t="shared" si="431"/>
        <v>1815</v>
      </c>
      <c r="U93" s="11">
        <f t="shared" si="431"/>
        <v>1875</v>
      </c>
      <c r="V93" s="11">
        <f t="shared" si="431"/>
        <v>1935</v>
      </c>
      <c r="W93" s="11">
        <f t="shared" si="431"/>
        <v>1995</v>
      </c>
      <c r="X93" s="11">
        <f t="shared" si="431"/>
        <v>2055</v>
      </c>
      <c r="Y93" s="11">
        <f t="shared" si="431"/>
        <v>2115</v>
      </c>
      <c r="Z93" s="11">
        <f t="shared" si="431"/>
        <v>2175</v>
      </c>
      <c r="AA93" s="11">
        <f t="shared" si="431"/>
        <v>2235</v>
      </c>
      <c r="AB93" s="11">
        <f t="shared" si="431"/>
        <v>2295</v>
      </c>
      <c r="AC93" s="11">
        <f t="shared" si="431"/>
        <v>2355</v>
      </c>
      <c r="AD93" s="11">
        <f t="shared" si="431"/>
        <v>2415</v>
      </c>
      <c r="AE93" s="11">
        <f t="shared" si="431"/>
        <v>2475</v>
      </c>
      <c r="AF93" s="11">
        <f t="shared" si="431"/>
        <v>2535</v>
      </c>
      <c r="AG93" s="11">
        <f t="shared" si="431"/>
        <v>2595</v>
      </c>
      <c r="AH93" s="11">
        <f t="shared" si="431"/>
        <v>2655</v>
      </c>
      <c r="AI93" s="11">
        <f t="shared" si="431"/>
        <v>2715</v>
      </c>
      <c r="AJ93" s="11">
        <f t="shared" si="431"/>
        <v>2775</v>
      </c>
      <c r="AK93" s="11">
        <f t="shared" si="431"/>
        <v>2835</v>
      </c>
      <c r="AL93" s="11">
        <f t="shared" si="431"/>
        <v>2895</v>
      </c>
      <c r="AM93" s="113"/>
    </row>
    <row r="94" spans="1:39" s="4" customFormat="1" ht="16.899999999999999" customHeight="1">
      <c r="A94" s="136"/>
      <c r="B94" s="86">
        <v>1994</v>
      </c>
      <c r="C94" s="7">
        <v>1480</v>
      </c>
      <c r="D94" s="8" t="s">
        <v>67</v>
      </c>
      <c r="E94" s="9">
        <v>81</v>
      </c>
      <c r="F94" s="8" t="s">
        <v>67</v>
      </c>
      <c r="G94" s="10">
        <v>2695</v>
      </c>
      <c r="H94" s="11">
        <f t="shared" si="414"/>
        <v>1480</v>
      </c>
      <c r="I94" s="11">
        <f>SUM(H94+81)</f>
        <v>1561</v>
      </c>
      <c r="J94" s="11">
        <f t="shared" ref="J94:AL94" si="432">SUM(I94+81)</f>
        <v>1642</v>
      </c>
      <c r="K94" s="11">
        <f t="shared" si="432"/>
        <v>1723</v>
      </c>
      <c r="L94" s="11">
        <f t="shared" si="432"/>
        <v>1804</v>
      </c>
      <c r="M94" s="11">
        <f t="shared" si="432"/>
        <v>1885</v>
      </c>
      <c r="N94" s="11">
        <f t="shared" si="432"/>
        <v>1966</v>
      </c>
      <c r="O94" s="11">
        <f t="shared" si="432"/>
        <v>2047</v>
      </c>
      <c r="P94" s="11">
        <f t="shared" si="432"/>
        <v>2128</v>
      </c>
      <c r="Q94" s="11">
        <f t="shared" si="432"/>
        <v>2209</v>
      </c>
      <c r="R94" s="11">
        <f t="shared" si="432"/>
        <v>2290</v>
      </c>
      <c r="S94" s="11">
        <f t="shared" si="432"/>
        <v>2371</v>
      </c>
      <c r="T94" s="11">
        <f t="shared" si="432"/>
        <v>2452</v>
      </c>
      <c r="U94" s="11">
        <f t="shared" si="432"/>
        <v>2533</v>
      </c>
      <c r="V94" s="11">
        <f t="shared" si="432"/>
        <v>2614</v>
      </c>
      <c r="W94" s="11">
        <f t="shared" si="432"/>
        <v>2695</v>
      </c>
      <c r="X94" s="11">
        <f t="shared" si="432"/>
        <v>2776</v>
      </c>
      <c r="Y94" s="11">
        <f t="shared" si="432"/>
        <v>2857</v>
      </c>
      <c r="Z94" s="11">
        <f t="shared" si="432"/>
        <v>2938</v>
      </c>
      <c r="AA94" s="11">
        <f t="shared" si="432"/>
        <v>3019</v>
      </c>
      <c r="AB94" s="11">
        <f t="shared" si="432"/>
        <v>3100</v>
      </c>
      <c r="AC94" s="11">
        <f t="shared" si="432"/>
        <v>3181</v>
      </c>
      <c r="AD94" s="11">
        <f t="shared" si="432"/>
        <v>3262</v>
      </c>
      <c r="AE94" s="11">
        <f t="shared" si="432"/>
        <v>3343</v>
      </c>
      <c r="AF94" s="11">
        <f t="shared" si="432"/>
        <v>3424</v>
      </c>
      <c r="AG94" s="11">
        <f t="shared" si="432"/>
        <v>3505</v>
      </c>
      <c r="AH94" s="11">
        <f t="shared" si="432"/>
        <v>3586</v>
      </c>
      <c r="AI94" s="11">
        <f t="shared" si="432"/>
        <v>3667</v>
      </c>
      <c r="AJ94" s="11">
        <f t="shared" si="432"/>
        <v>3748</v>
      </c>
      <c r="AK94" s="11">
        <f t="shared" si="432"/>
        <v>3829</v>
      </c>
      <c r="AL94" s="11">
        <f t="shared" si="432"/>
        <v>3910</v>
      </c>
      <c r="AM94" s="113"/>
    </row>
    <row r="95" spans="1:39" s="4" customFormat="1" ht="16.899999999999999" customHeight="1">
      <c r="A95" s="136"/>
      <c r="B95" s="86">
        <v>2001</v>
      </c>
      <c r="C95" s="12">
        <v>2220</v>
      </c>
      <c r="D95" s="13" t="s">
        <v>67</v>
      </c>
      <c r="E95" s="14">
        <v>120</v>
      </c>
      <c r="F95" s="13" t="s">
        <v>67</v>
      </c>
      <c r="G95" s="15">
        <v>5820</v>
      </c>
      <c r="H95" s="11">
        <f t="shared" si="414"/>
        <v>2220</v>
      </c>
      <c r="I95" s="11">
        <f>SUM(H95+120)</f>
        <v>2340</v>
      </c>
      <c r="J95" s="11">
        <f t="shared" ref="J95:AL95" si="433">SUM(I95+120)</f>
        <v>2460</v>
      </c>
      <c r="K95" s="11">
        <f t="shared" si="433"/>
        <v>2580</v>
      </c>
      <c r="L95" s="11">
        <f t="shared" si="433"/>
        <v>2700</v>
      </c>
      <c r="M95" s="11">
        <f t="shared" si="433"/>
        <v>2820</v>
      </c>
      <c r="N95" s="11">
        <f t="shared" si="433"/>
        <v>2940</v>
      </c>
      <c r="O95" s="11">
        <f t="shared" si="433"/>
        <v>3060</v>
      </c>
      <c r="P95" s="11">
        <f t="shared" si="433"/>
        <v>3180</v>
      </c>
      <c r="Q95" s="11">
        <f t="shared" si="433"/>
        <v>3300</v>
      </c>
      <c r="R95" s="11">
        <f t="shared" si="433"/>
        <v>3420</v>
      </c>
      <c r="S95" s="11">
        <f t="shared" si="433"/>
        <v>3540</v>
      </c>
      <c r="T95" s="11">
        <f t="shared" si="433"/>
        <v>3660</v>
      </c>
      <c r="U95" s="11">
        <f t="shared" si="433"/>
        <v>3780</v>
      </c>
      <c r="V95" s="11">
        <f t="shared" si="433"/>
        <v>3900</v>
      </c>
      <c r="W95" s="11">
        <f t="shared" si="433"/>
        <v>4020</v>
      </c>
      <c r="X95" s="11">
        <f t="shared" si="433"/>
        <v>4140</v>
      </c>
      <c r="Y95" s="11">
        <f t="shared" si="433"/>
        <v>4260</v>
      </c>
      <c r="Z95" s="11">
        <f t="shared" si="433"/>
        <v>4380</v>
      </c>
      <c r="AA95" s="11">
        <f t="shared" si="433"/>
        <v>4500</v>
      </c>
      <c r="AB95" s="11">
        <f t="shared" si="433"/>
        <v>4620</v>
      </c>
      <c r="AC95" s="11">
        <f t="shared" si="433"/>
        <v>4740</v>
      </c>
      <c r="AD95" s="11">
        <f t="shared" si="433"/>
        <v>4860</v>
      </c>
      <c r="AE95" s="11">
        <f t="shared" si="433"/>
        <v>4980</v>
      </c>
      <c r="AF95" s="11">
        <f t="shared" si="433"/>
        <v>5100</v>
      </c>
      <c r="AG95" s="11">
        <f t="shared" si="433"/>
        <v>5220</v>
      </c>
      <c r="AH95" s="11">
        <f t="shared" si="433"/>
        <v>5340</v>
      </c>
      <c r="AI95" s="11">
        <f t="shared" si="433"/>
        <v>5460</v>
      </c>
      <c r="AJ95" s="11">
        <f t="shared" si="433"/>
        <v>5580</v>
      </c>
      <c r="AK95" s="11">
        <f t="shared" si="433"/>
        <v>5700</v>
      </c>
      <c r="AL95" s="11">
        <f t="shared" si="433"/>
        <v>5820</v>
      </c>
      <c r="AM95" s="113"/>
    </row>
    <row r="96" spans="1:39" s="4" customFormat="1" ht="16.899999999999999" customHeight="1">
      <c r="A96" s="136"/>
      <c r="B96" s="86">
        <v>2005</v>
      </c>
      <c r="C96" s="7">
        <v>2555</v>
      </c>
      <c r="D96" s="8" t="s">
        <v>67</v>
      </c>
      <c r="E96" s="9">
        <v>140</v>
      </c>
      <c r="F96" s="8" t="s">
        <v>67</v>
      </c>
      <c r="G96" s="10">
        <v>6755</v>
      </c>
      <c r="H96" s="11">
        <f t="shared" si="414"/>
        <v>2555</v>
      </c>
      <c r="I96" s="11">
        <f>SUM(H96+140)</f>
        <v>2695</v>
      </c>
      <c r="J96" s="11">
        <f t="shared" ref="J96:AL96" si="434">SUM(I96+140)</f>
        <v>2835</v>
      </c>
      <c r="K96" s="11">
        <f t="shared" si="434"/>
        <v>2975</v>
      </c>
      <c r="L96" s="11">
        <f t="shared" si="434"/>
        <v>3115</v>
      </c>
      <c r="M96" s="11">
        <f t="shared" si="434"/>
        <v>3255</v>
      </c>
      <c r="N96" s="11">
        <f t="shared" si="434"/>
        <v>3395</v>
      </c>
      <c r="O96" s="11">
        <f t="shared" si="434"/>
        <v>3535</v>
      </c>
      <c r="P96" s="11">
        <f t="shared" si="434"/>
        <v>3675</v>
      </c>
      <c r="Q96" s="11">
        <f t="shared" si="434"/>
        <v>3815</v>
      </c>
      <c r="R96" s="11">
        <f t="shared" si="434"/>
        <v>3955</v>
      </c>
      <c r="S96" s="11">
        <f t="shared" si="434"/>
        <v>4095</v>
      </c>
      <c r="T96" s="11">
        <f t="shared" si="434"/>
        <v>4235</v>
      </c>
      <c r="U96" s="11">
        <f t="shared" si="434"/>
        <v>4375</v>
      </c>
      <c r="V96" s="11">
        <f t="shared" si="434"/>
        <v>4515</v>
      </c>
      <c r="W96" s="11">
        <f t="shared" si="434"/>
        <v>4655</v>
      </c>
      <c r="X96" s="11">
        <f t="shared" si="434"/>
        <v>4795</v>
      </c>
      <c r="Y96" s="11">
        <f t="shared" si="434"/>
        <v>4935</v>
      </c>
      <c r="Z96" s="11">
        <f t="shared" si="434"/>
        <v>5075</v>
      </c>
      <c r="AA96" s="11">
        <f t="shared" si="434"/>
        <v>5215</v>
      </c>
      <c r="AB96" s="11">
        <f t="shared" si="434"/>
        <v>5355</v>
      </c>
      <c r="AC96" s="11">
        <f t="shared" si="434"/>
        <v>5495</v>
      </c>
      <c r="AD96" s="11">
        <f t="shared" si="434"/>
        <v>5635</v>
      </c>
      <c r="AE96" s="11">
        <f t="shared" si="434"/>
        <v>5775</v>
      </c>
      <c r="AF96" s="11">
        <f t="shared" si="434"/>
        <v>5915</v>
      </c>
      <c r="AG96" s="11">
        <f t="shared" si="434"/>
        <v>6055</v>
      </c>
      <c r="AH96" s="11">
        <f t="shared" si="434"/>
        <v>6195</v>
      </c>
      <c r="AI96" s="11">
        <f t="shared" si="434"/>
        <v>6335</v>
      </c>
      <c r="AJ96" s="11">
        <f t="shared" si="434"/>
        <v>6475</v>
      </c>
      <c r="AK96" s="11">
        <f t="shared" si="434"/>
        <v>6615</v>
      </c>
      <c r="AL96" s="11">
        <f t="shared" si="434"/>
        <v>6755</v>
      </c>
      <c r="AM96" s="113">
        <f>SUM(C96*45%)</f>
        <v>1149.75</v>
      </c>
    </row>
    <row r="97" spans="1:39" s="4" customFormat="1" ht="16.899999999999999" customHeight="1">
      <c r="A97" s="136"/>
      <c r="B97" s="86">
        <v>2007</v>
      </c>
      <c r="C97" s="17">
        <v>2940</v>
      </c>
      <c r="D97" s="18" t="s">
        <v>67</v>
      </c>
      <c r="E97" s="19">
        <v>160</v>
      </c>
      <c r="F97" s="18" t="s">
        <v>67</v>
      </c>
      <c r="G97" s="20">
        <v>7740</v>
      </c>
      <c r="H97" s="11">
        <f t="shared" si="414"/>
        <v>2940</v>
      </c>
      <c r="I97" s="11">
        <f>SUM(H97+160)</f>
        <v>3100</v>
      </c>
      <c r="J97" s="11">
        <f t="shared" ref="J97:AL97" si="435">SUM(I97+160)</f>
        <v>3260</v>
      </c>
      <c r="K97" s="11">
        <f t="shared" si="435"/>
        <v>3420</v>
      </c>
      <c r="L97" s="11">
        <f t="shared" si="435"/>
        <v>3580</v>
      </c>
      <c r="M97" s="11">
        <f t="shared" si="435"/>
        <v>3740</v>
      </c>
      <c r="N97" s="11">
        <f t="shared" si="435"/>
        <v>3900</v>
      </c>
      <c r="O97" s="11">
        <f t="shared" si="435"/>
        <v>4060</v>
      </c>
      <c r="P97" s="11">
        <f t="shared" si="435"/>
        <v>4220</v>
      </c>
      <c r="Q97" s="11">
        <f t="shared" si="435"/>
        <v>4380</v>
      </c>
      <c r="R97" s="11">
        <f t="shared" si="435"/>
        <v>4540</v>
      </c>
      <c r="S97" s="11">
        <f t="shared" si="435"/>
        <v>4700</v>
      </c>
      <c r="T97" s="11">
        <f t="shared" si="435"/>
        <v>4860</v>
      </c>
      <c r="U97" s="11">
        <f t="shared" si="435"/>
        <v>5020</v>
      </c>
      <c r="V97" s="11">
        <f t="shared" si="435"/>
        <v>5180</v>
      </c>
      <c r="W97" s="11">
        <f t="shared" si="435"/>
        <v>5340</v>
      </c>
      <c r="X97" s="11">
        <f t="shared" si="435"/>
        <v>5500</v>
      </c>
      <c r="Y97" s="11">
        <f t="shared" si="435"/>
        <v>5660</v>
      </c>
      <c r="Z97" s="11">
        <f t="shared" si="435"/>
        <v>5820</v>
      </c>
      <c r="AA97" s="11">
        <f t="shared" si="435"/>
        <v>5980</v>
      </c>
      <c r="AB97" s="11">
        <f t="shared" si="435"/>
        <v>6140</v>
      </c>
      <c r="AC97" s="11">
        <f t="shared" si="435"/>
        <v>6300</v>
      </c>
      <c r="AD97" s="11">
        <f t="shared" si="435"/>
        <v>6460</v>
      </c>
      <c r="AE97" s="11">
        <f t="shared" si="435"/>
        <v>6620</v>
      </c>
      <c r="AF97" s="11">
        <f t="shared" si="435"/>
        <v>6780</v>
      </c>
      <c r="AG97" s="11">
        <f t="shared" si="435"/>
        <v>6940</v>
      </c>
      <c r="AH97" s="11">
        <f t="shared" si="435"/>
        <v>7100</v>
      </c>
      <c r="AI97" s="11">
        <f t="shared" si="435"/>
        <v>7260</v>
      </c>
      <c r="AJ97" s="11">
        <f t="shared" si="435"/>
        <v>7420</v>
      </c>
      <c r="AK97" s="11">
        <f t="shared" si="435"/>
        <v>7580</v>
      </c>
      <c r="AL97" s="11">
        <f t="shared" si="435"/>
        <v>7740</v>
      </c>
      <c r="AM97" s="113">
        <f>SUM(C97*45%)</f>
        <v>1323</v>
      </c>
    </row>
    <row r="98" spans="1:39" s="4" customFormat="1" ht="16.899999999999999" customHeight="1">
      <c r="A98" s="136"/>
      <c r="B98" s="94">
        <v>2008</v>
      </c>
      <c r="C98" s="12">
        <v>3530</v>
      </c>
      <c r="D98" s="13" t="s">
        <v>67</v>
      </c>
      <c r="E98" s="14">
        <v>190</v>
      </c>
      <c r="F98" s="13" t="s">
        <v>67</v>
      </c>
      <c r="G98" s="15">
        <v>9230</v>
      </c>
      <c r="H98" s="98">
        <f>C98</f>
        <v>3530</v>
      </c>
      <c r="I98" s="11">
        <f>SUM(H98+190)</f>
        <v>3720</v>
      </c>
      <c r="J98" s="11">
        <f t="shared" ref="J98:AL98" si="436">SUM(I98+190)</f>
        <v>3910</v>
      </c>
      <c r="K98" s="11">
        <f t="shared" si="436"/>
        <v>4100</v>
      </c>
      <c r="L98" s="11">
        <f t="shared" si="436"/>
        <v>4290</v>
      </c>
      <c r="M98" s="11">
        <f t="shared" si="436"/>
        <v>4480</v>
      </c>
      <c r="N98" s="11">
        <f t="shared" si="436"/>
        <v>4670</v>
      </c>
      <c r="O98" s="11">
        <f t="shared" si="436"/>
        <v>4860</v>
      </c>
      <c r="P98" s="11">
        <f t="shared" si="436"/>
        <v>5050</v>
      </c>
      <c r="Q98" s="11">
        <f t="shared" si="436"/>
        <v>5240</v>
      </c>
      <c r="R98" s="11">
        <f t="shared" si="436"/>
        <v>5430</v>
      </c>
      <c r="S98" s="11">
        <f t="shared" si="436"/>
        <v>5620</v>
      </c>
      <c r="T98" s="11">
        <f t="shared" si="436"/>
        <v>5810</v>
      </c>
      <c r="U98" s="11">
        <f t="shared" si="436"/>
        <v>6000</v>
      </c>
      <c r="V98" s="11">
        <f t="shared" si="436"/>
        <v>6190</v>
      </c>
      <c r="W98" s="11">
        <f t="shared" si="436"/>
        <v>6380</v>
      </c>
      <c r="X98" s="11">
        <f t="shared" si="436"/>
        <v>6570</v>
      </c>
      <c r="Y98" s="11">
        <f t="shared" si="436"/>
        <v>6760</v>
      </c>
      <c r="Z98" s="11">
        <f t="shared" si="436"/>
        <v>6950</v>
      </c>
      <c r="AA98" s="11">
        <f t="shared" si="436"/>
        <v>7140</v>
      </c>
      <c r="AB98" s="11">
        <f t="shared" si="436"/>
        <v>7330</v>
      </c>
      <c r="AC98" s="11">
        <f t="shared" si="436"/>
        <v>7520</v>
      </c>
      <c r="AD98" s="11">
        <f t="shared" si="436"/>
        <v>7710</v>
      </c>
      <c r="AE98" s="11">
        <f t="shared" si="436"/>
        <v>7900</v>
      </c>
      <c r="AF98" s="11">
        <f t="shared" si="436"/>
        <v>8090</v>
      </c>
      <c r="AG98" s="11">
        <f t="shared" si="436"/>
        <v>8280</v>
      </c>
      <c r="AH98" s="11">
        <f t="shared" si="436"/>
        <v>8470</v>
      </c>
      <c r="AI98" s="11">
        <f t="shared" si="436"/>
        <v>8660</v>
      </c>
      <c r="AJ98" s="11">
        <f t="shared" si="436"/>
        <v>8850</v>
      </c>
      <c r="AK98" s="11">
        <f t="shared" si="436"/>
        <v>9040</v>
      </c>
      <c r="AL98" s="11">
        <f t="shared" si="436"/>
        <v>9230</v>
      </c>
      <c r="AM98" s="113">
        <f>SUM(C98*45%)</f>
        <v>1588.5</v>
      </c>
    </row>
    <row r="99" spans="1:39" s="30" customFormat="1" ht="16.899999999999999" customHeight="1">
      <c r="A99" s="136"/>
      <c r="B99" s="86">
        <v>2011</v>
      </c>
      <c r="C99" s="12">
        <v>5800</v>
      </c>
      <c r="D99" s="13" t="s">
        <v>67</v>
      </c>
      <c r="E99" s="14">
        <v>320</v>
      </c>
      <c r="F99" s="13" t="s">
        <v>67</v>
      </c>
      <c r="G99" s="15">
        <f>AL99</f>
        <v>15400</v>
      </c>
      <c r="H99" s="11">
        <f>C99</f>
        <v>5800</v>
      </c>
      <c r="I99" s="11">
        <f>SUM(H99+320)</f>
        <v>6120</v>
      </c>
      <c r="J99" s="11">
        <f t="shared" ref="J99:AL99" si="437">SUM(I99+320)</f>
        <v>6440</v>
      </c>
      <c r="K99" s="11">
        <f t="shared" si="437"/>
        <v>6760</v>
      </c>
      <c r="L99" s="11">
        <f t="shared" si="437"/>
        <v>7080</v>
      </c>
      <c r="M99" s="11">
        <f t="shared" si="437"/>
        <v>7400</v>
      </c>
      <c r="N99" s="11">
        <f t="shared" si="437"/>
        <v>7720</v>
      </c>
      <c r="O99" s="11">
        <f t="shared" si="437"/>
        <v>8040</v>
      </c>
      <c r="P99" s="11">
        <f t="shared" si="437"/>
        <v>8360</v>
      </c>
      <c r="Q99" s="11">
        <f t="shared" si="437"/>
        <v>8680</v>
      </c>
      <c r="R99" s="11">
        <f t="shared" si="437"/>
        <v>9000</v>
      </c>
      <c r="S99" s="11">
        <f t="shared" si="437"/>
        <v>9320</v>
      </c>
      <c r="T99" s="72">
        <f t="shared" si="437"/>
        <v>9640</v>
      </c>
      <c r="U99" s="72">
        <f t="shared" si="437"/>
        <v>9960</v>
      </c>
      <c r="V99" s="72">
        <f t="shared" si="437"/>
        <v>10280</v>
      </c>
      <c r="W99" s="72">
        <f t="shared" si="437"/>
        <v>10600</v>
      </c>
      <c r="X99" s="72">
        <f t="shared" si="437"/>
        <v>10920</v>
      </c>
      <c r="Y99" s="72">
        <f t="shared" si="437"/>
        <v>11240</v>
      </c>
      <c r="Z99" s="72">
        <f t="shared" si="437"/>
        <v>11560</v>
      </c>
      <c r="AA99" s="72">
        <f t="shared" si="437"/>
        <v>11880</v>
      </c>
      <c r="AB99" s="72">
        <f t="shared" si="437"/>
        <v>12200</v>
      </c>
      <c r="AC99" s="72">
        <f t="shared" si="437"/>
        <v>12520</v>
      </c>
      <c r="AD99" s="72">
        <f t="shared" si="437"/>
        <v>12840</v>
      </c>
      <c r="AE99" s="72">
        <f t="shared" si="437"/>
        <v>13160</v>
      </c>
      <c r="AF99" s="72">
        <f t="shared" si="437"/>
        <v>13480</v>
      </c>
      <c r="AG99" s="72">
        <f t="shared" si="437"/>
        <v>13800</v>
      </c>
      <c r="AH99" s="72">
        <f t="shared" si="437"/>
        <v>14120</v>
      </c>
      <c r="AI99" s="72">
        <f t="shared" si="437"/>
        <v>14440</v>
      </c>
      <c r="AJ99" s="72">
        <f t="shared" si="437"/>
        <v>14760</v>
      </c>
      <c r="AK99" s="72">
        <f t="shared" si="437"/>
        <v>15080</v>
      </c>
      <c r="AL99" s="72">
        <f t="shared" si="437"/>
        <v>15400</v>
      </c>
      <c r="AM99" s="115"/>
    </row>
    <row r="100" spans="1:39" s="30" customFormat="1" ht="16.899999999999999" customHeight="1">
      <c r="A100" s="136"/>
      <c r="B100" s="86">
        <v>2015</v>
      </c>
      <c r="C100" s="12">
        <v>7490</v>
      </c>
      <c r="D100" s="13" t="s">
        <v>67</v>
      </c>
      <c r="E100" s="14">
        <v>415</v>
      </c>
      <c r="F100" s="13" t="s">
        <v>67</v>
      </c>
      <c r="G100" s="15">
        <v>19940</v>
      </c>
      <c r="H100" s="11">
        <f>C100</f>
        <v>7490</v>
      </c>
      <c r="I100" s="11">
        <f>SUM(H100+415)</f>
        <v>7905</v>
      </c>
      <c r="J100" s="11">
        <f t="shared" ref="J100:AL100" si="438">SUM(I100+415)</f>
        <v>8320</v>
      </c>
      <c r="K100" s="11">
        <f t="shared" si="438"/>
        <v>8735</v>
      </c>
      <c r="L100" s="11">
        <f t="shared" si="438"/>
        <v>9150</v>
      </c>
      <c r="M100" s="11">
        <f t="shared" si="438"/>
        <v>9565</v>
      </c>
      <c r="N100" s="11">
        <f t="shared" si="438"/>
        <v>9980</v>
      </c>
      <c r="O100" s="11">
        <f t="shared" si="438"/>
        <v>10395</v>
      </c>
      <c r="P100" s="11">
        <f t="shared" si="438"/>
        <v>10810</v>
      </c>
      <c r="Q100" s="11">
        <f t="shared" si="438"/>
        <v>11225</v>
      </c>
      <c r="R100" s="11">
        <f t="shared" si="438"/>
        <v>11640</v>
      </c>
      <c r="S100" s="11">
        <f t="shared" si="438"/>
        <v>12055</v>
      </c>
      <c r="T100" s="11">
        <f t="shared" si="438"/>
        <v>12470</v>
      </c>
      <c r="U100" s="11">
        <f t="shared" si="438"/>
        <v>12885</v>
      </c>
      <c r="V100" s="11">
        <f t="shared" si="438"/>
        <v>13300</v>
      </c>
      <c r="W100" s="11">
        <f t="shared" si="438"/>
        <v>13715</v>
      </c>
      <c r="X100" s="11">
        <f t="shared" si="438"/>
        <v>14130</v>
      </c>
      <c r="Y100" s="11">
        <f t="shared" si="438"/>
        <v>14545</v>
      </c>
      <c r="Z100" s="11">
        <f t="shared" si="438"/>
        <v>14960</v>
      </c>
      <c r="AA100" s="11">
        <f t="shared" si="438"/>
        <v>15375</v>
      </c>
      <c r="AB100" s="11">
        <f t="shared" si="438"/>
        <v>15790</v>
      </c>
      <c r="AC100" s="11">
        <f t="shared" si="438"/>
        <v>16205</v>
      </c>
      <c r="AD100" s="11">
        <f t="shared" si="438"/>
        <v>16620</v>
      </c>
      <c r="AE100" s="11">
        <f t="shared" si="438"/>
        <v>17035</v>
      </c>
      <c r="AF100" s="11">
        <f t="shared" si="438"/>
        <v>17450</v>
      </c>
      <c r="AG100" s="11">
        <f t="shared" si="438"/>
        <v>17865</v>
      </c>
      <c r="AH100" s="11">
        <f t="shared" si="438"/>
        <v>18280</v>
      </c>
      <c r="AI100" s="11">
        <f t="shared" si="438"/>
        <v>18695</v>
      </c>
      <c r="AJ100" s="11">
        <f t="shared" si="438"/>
        <v>19110</v>
      </c>
      <c r="AK100" s="11">
        <f t="shared" si="438"/>
        <v>19525</v>
      </c>
      <c r="AL100" s="11">
        <f t="shared" si="438"/>
        <v>19940</v>
      </c>
      <c r="AM100" s="113"/>
    </row>
    <row r="101" spans="1:39" s="30" customFormat="1" ht="16.899999999999999" customHeight="1" thickBot="1">
      <c r="A101" s="137"/>
      <c r="B101" s="96">
        <v>2016</v>
      </c>
      <c r="C101" s="32">
        <v>9220</v>
      </c>
      <c r="D101" s="109" t="s">
        <v>67</v>
      </c>
      <c r="E101" s="33">
        <v>510</v>
      </c>
      <c r="F101" s="109" t="s">
        <v>67</v>
      </c>
      <c r="G101" s="34">
        <f>C101+E101*30</f>
        <v>24520</v>
      </c>
      <c r="H101" s="31">
        <f>C101</f>
        <v>9220</v>
      </c>
      <c r="I101" s="11">
        <f>SUM(H101+510)</f>
        <v>9730</v>
      </c>
      <c r="J101" s="11">
        <f t="shared" ref="J101:AL101" si="439">SUM(I101+510)</f>
        <v>10240</v>
      </c>
      <c r="K101" s="11">
        <f t="shared" si="439"/>
        <v>10750</v>
      </c>
      <c r="L101" s="11">
        <f t="shared" si="439"/>
        <v>11260</v>
      </c>
      <c r="M101" s="11">
        <f t="shared" si="439"/>
        <v>11770</v>
      </c>
      <c r="N101" s="11">
        <f t="shared" si="439"/>
        <v>12280</v>
      </c>
      <c r="O101" s="11">
        <f t="shared" si="439"/>
        <v>12790</v>
      </c>
      <c r="P101" s="11">
        <f t="shared" si="439"/>
        <v>13300</v>
      </c>
      <c r="Q101" s="11">
        <f t="shared" si="439"/>
        <v>13810</v>
      </c>
      <c r="R101" s="11">
        <f t="shared" si="439"/>
        <v>14320</v>
      </c>
      <c r="S101" s="11">
        <f t="shared" si="439"/>
        <v>14830</v>
      </c>
      <c r="T101" s="11">
        <f t="shared" si="439"/>
        <v>15340</v>
      </c>
      <c r="U101" s="11">
        <f t="shared" si="439"/>
        <v>15850</v>
      </c>
      <c r="V101" s="11">
        <f t="shared" si="439"/>
        <v>16360</v>
      </c>
      <c r="W101" s="11">
        <f t="shared" si="439"/>
        <v>16870</v>
      </c>
      <c r="X101" s="11">
        <f t="shared" si="439"/>
        <v>17380</v>
      </c>
      <c r="Y101" s="11">
        <f t="shared" si="439"/>
        <v>17890</v>
      </c>
      <c r="Z101" s="11">
        <f t="shared" si="439"/>
        <v>18400</v>
      </c>
      <c r="AA101" s="11">
        <f t="shared" si="439"/>
        <v>18910</v>
      </c>
      <c r="AB101" s="11">
        <f t="shared" si="439"/>
        <v>19420</v>
      </c>
      <c r="AC101" s="11">
        <f t="shared" si="439"/>
        <v>19930</v>
      </c>
      <c r="AD101" s="11">
        <f t="shared" si="439"/>
        <v>20440</v>
      </c>
      <c r="AE101" s="11">
        <f t="shared" si="439"/>
        <v>20950</v>
      </c>
      <c r="AF101" s="11">
        <f t="shared" si="439"/>
        <v>21460</v>
      </c>
      <c r="AG101" s="11">
        <f t="shared" si="439"/>
        <v>21970</v>
      </c>
      <c r="AH101" s="11">
        <f t="shared" si="439"/>
        <v>22480</v>
      </c>
      <c r="AI101" s="11">
        <f t="shared" si="439"/>
        <v>22990</v>
      </c>
      <c r="AJ101" s="11">
        <f t="shared" si="439"/>
        <v>23500</v>
      </c>
      <c r="AK101" s="11">
        <f t="shared" si="439"/>
        <v>24010</v>
      </c>
      <c r="AL101" s="11">
        <f t="shared" si="439"/>
        <v>24520</v>
      </c>
      <c r="AM101" s="120"/>
    </row>
    <row r="102" spans="1:39" s="4" customFormat="1" ht="16.899999999999999" customHeight="1">
      <c r="A102" s="135">
        <v>8</v>
      </c>
      <c r="B102" s="97">
        <v>1972</v>
      </c>
      <c r="C102" s="21">
        <v>200</v>
      </c>
      <c r="D102" s="22" t="s">
        <v>67</v>
      </c>
      <c r="E102" s="23">
        <v>12</v>
      </c>
      <c r="F102" s="22" t="s">
        <v>67</v>
      </c>
      <c r="G102" s="24" t="s">
        <v>21</v>
      </c>
      <c r="H102" s="6">
        <f t="shared" si="414"/>
        <v>200</v>
      </c>
      <c r="I102" s="6">
        <f>SUM(H102+12)</f>
        <v>212</v>
      </c>
      <c r="J102" s="6">
        <f>SUM(I102+12)</f>
        <v>224</v>
      </c>
      <c r="K102" s="6">
        <f>SUM(J102+12)</f>
        <v>236</v>
      </c>
      <c r="L102" s="6">
        <f>SUM(K102+12)</f>
        <v>248</v>
      </c>
      <c r="M102" s="6">
        <f>SUM(L102+12)</f>
        <v>260</v>
      </c>
      <c r="N102" s="6">
        <f>SUM(M102+15)</f>
        <v>275</v>
      </c>
      <c r="O102" s="6">
        <f t="shared" ref="O102:X102" si="440">SUM(N102+15)</f>
        <v>290</v>
      </c>
      <c r="P102" s="6">
        <f t="shared" si="440"/>
        <v>305</v>
      </c>
      <c r="Q102" s="6">
        <f>SUM(P102+15)</f>
        <v>320</v>
      </c>
      <c r="R102" s="6">
        <f t="shared" si="440"/>
        <v>335</v>
      </c>
      <c r="S102" s="6">
        <f t="shared" si="440"/>
        <v>350</v>
      </c>
      <c r="T102" s="6">
        <f t="shared" si="440"/>
        <v>365</v>
      </c>
      <c r="U102" s="6">
        <f t="shared" si="440"/>
        <v>380</v>
      </c>
      <c r="V102" s="6">
        <f t="shared" si="440"/>
        <v>395</v>
      </c>
      <c r="W102" s="6">
        <f t="shared" si="440"/>
        <v>410</v>
      </c>
      <c r="X102" s="6">
        <f t="shared" si="440"/>
        <v>425</v>
      </c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121"/>
    </row>
    <row r="103" spans="1:39" s="4" customFormat="1" ht="16.899999999999999" customHeight="1">
      <c r="A103" s="136"/>
      <c r="B103" s="98">
        <v>1977</v>
      </c>
      <c r="C103" s="7">
        <v>370</v>
      </c>
      <c r="D103" s="8" t="s">
        <v>67</v>
      </c>
      <c r="E103" s="9">
        <v>16</v>
      </c>
      <c r="F103" s="8" t="s">
        <v>67</v>
      </c>
      <c r="G103" s="10" t="s">
        <v>75</v>
      </c>
      <c r="H103" s="11">
        <f t="shared" si="414"/>
        <v>370</v>
      </c>
      <c r="I103" s="11">
        <f t="shared" ref="I103:Q103" si="441">SUM(H103+16)</f>
        <v>386</v>
      </c>
      <c r="J103" s="11">
        <f t="shared" si="441"/>
        <v>402</v>
      </c>
      <c r="K103" s="11">
        <f t="shared" si="441"/>
        <v>418</v>
      </c>
      <c r="L103" s="11">
        <f t="shared" si="441"/>
        <v>434</v>
      </c>
      <c r="M103" s="11">
        <f t="shared" si="441"/>
        <v>450</v>
      </c>
      <c r="N103" s="11">
        <f t="shared" si="441"/>
        <v>466</v>
      </c>
      <c r="O103" s="11">
        <f t="shared" si="441"/>
        <v>482</v>
      </c>
      <c r="P103" s="11">
        <f t="shared" si="441"/>
        <v>498</v>
      </c>
      <c r="Q103" s="11">
        <f t="shared" si="441"/>
        <v>514</v>
      </c>
      <c r="R103" s="11">
        <f>SUM(Q103+18)</f>
        <v>532</v>
      </c>
      <c r="S103" s="11">
        <f t="shared" ref="S103:X103" si="442">SUM(R103+18)</f>
        <v>550</v>
      </c>
      <c r="T103" s="11">
        <f t="shared" si="442"/>
        <v>568</v>
      </c>
      <c r="U103" s="11">
        <f t="shared" si="442"/>
        <v>586</v>
      </c>
      <c r="V103" s="11">
        <f t="shared" si="442"/>
        <v>604</v>
      </c>
      <c r="W103" s="11">
        <f>SUM(V103+18)</f>
        <v>622</v>
      </c>
      <c r="X103" s="11">
        <f t="shared" si="442"/>
        <v>640</v>
      </c>
      <c r="Y103" s="11">
        <f>SUM(X103+22)</f>
        <v>662</v>
      </c>
      <c r="Z103" s="11">
        <f>SUM(Y103+22)</f>
        <v>684</v>
      </c>
      <c r="AA103" s="11">
        <f>SUM(Z103+22)</f>
        <v>706</v>
      </c>
      <c r="AB103" s="11">
        <f>SUM(AA103+22)</f>
        <v>728</v>
      </c>
      <c r="AC103" s="11">
        <f>SUM(AB103+22)</f>
        <v>750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3"/>
    </row>
    <row r="104" spans="1:39" s="4" customFormat="1" ht="16.899999999999999" customHeight="1">
      <c r="A104" s="136"/>
      <c r="B104" s="98">
        <v>1983</v>
      </c>
      <c r="C104" s="12">
        <v>590</v>
      </c>
      <c r="D104" s="13" t="s">
        <v>67</v>
      </c>
      <c r="E104" s="14">
        <v>26</v>
      </c>
      <c r="F104" s="13" t="s">
        <v>67</v>
      </c>
      <c r="G104" s="15" t="s">
        <v>22</v>
      </c>
      <c r="H104" s="11">
        <v>642</v>
      </c>
      <c r="I104" s="11">
        <f>SUM(H104+26)</f>
        <v>668</v>
      </c>
      <c r="J104" s="11">
        <f t="shared" ref="J104:R104" si="443">SUM(I104+26)</f>
        <v>694</v>
      </c>
      <c r="K104" s="11">
        <f t="shared" si="443"/>
        <v>720</v>
      </c>
      <c r="L104" s="11">
        <f t="shared" si="443"/>
        <v>746</v>
      </c>
      <c r="M104" s="11">
        <f t="shared" si="443"/>
        <v>772</v>
      </c>
      <c r="N104" s="11">
        <f t="shared" si="443"/>
        <v>798</v>
      </c>
      <c r="O104" s="11">
        <f t="shared" si="443"/>
        <v>824</v>
      </c>
      <c r="P104" s="11">
        <f t="shared" si="443"/>
        <v>850</v>
      </c>
      <c r="Q104" s="11">
        <f t="shared" si="443"/>
        <v>876</v>
      </c>
      <c r="R104" s="11">
        <f t="shared" si="443"/>
        <v>902</v>
      </c>
      <c r="S104" s="11">
        <f t="shared" ref="S104" si="444">SUM(R104+26)</f>
        <v>928</v>
      </c>
      <c r="T104" s="11">
        <f t="shared" ref="T104" si="445">SUM(S104+26)</f>
        <v>954</v>
      </c>
      <c r="U104" s="11">
        <f t="shared" ref="U104" si="446">SUM(T104+26)</f>
        <v>980</v>
      </c>
      <c r="V104" s="11">
        <f t="shared" ref="V104" si="447">SUM(U104+26)</f>
        <v>1006</v>
      </c>
      <c r="W104" s="11">
        <f t="shared" ref="W104" si="448">SUM(V104+26)</f>
        <v>1032</v>
      </c>
      <c r="X104" s="11">
        <f t="shared" ref="X104" si="449">SUM(W104+26)</f>
        <v>1058</v>
      </c>
      <c r="Y104" s="11">
        <f t="shared" ref="Y104" si="450">SUM(X104+26)</f>
        <v>1084</v>
      </c>
      <c r="Z104" s="11">
        <f t="shared" ref="Z104" si="451">SUM(Y104+26)</f>
        <v>1110</v>
      </c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3"/>
    </row>
    <row r="105" spans="1:39" s="4" customFormat="1" ht="16.899999999999999" customHeight="1">
      <c r="A105" s="136"/>
      <c r="B105" s="98">
        <v>1983</v>
      </c>
      <c r="C105" s="7">
        <v>590</v>
      </c>
      <c r="D105" s="8" t="s">
        <v>67</v>
      </c>
      <c r="E105" s="9">
        <v>26</v>
      </c>
      <c r="F105" s="8" t="s">
        <v>67</v>
      </c>
      <c r="G105" s="10" t="s">
        <v>23</v>
      </c>
      <c r="H105" s="11">
        <f t="shared" si="414"/>
        <v>590</v>
      </c>
      <c r="I105" s="11">
        <f>SUM(H105+26)</f>
        <v>616</v>
      </c>
      <c r="J105" s="11">
        <f t="shared" ref="J105:AB105" si="452">SUM(I105+26)</f>
        <v>642</v>
      </c>
      <c r="K105" s="11">
        <f t="shared" si="452"/>
        <v>668</v>
      </c>
      <c r="L105" s="11">
        <f t="shared" si="452"/>
        <v>694</v>
      </c>
      <c r="M105" s="11">
        <f t="shared" si="452"/>
        <v>720</v>
      </c>
      <c r="N105" s="11">
        <f t="shared" si="452"/>
        <v>746</v>
      </c>
      <c r="O105" s="11">
        <f t="shared" si="452"/>
        <v>772</v>
      </c>
      <c r="P105" s="11">
        <f t="shared" si="452"/>
        <v>798</v>
      </c>
      <c r="Q105" s="11">
        <f t="shared" si="452"/>
        <v>824</v>
      </c>
      <c r="R105" s="11">
        <f t="shared" si="452"/>
        <v>850</v>
      </c>
      <c r="S105" s="11">
        <f t="shared" si="452"/>
        <v>876</v>
      </c>
      <c r="T105" s="11">
        <f t="shared" si="452"/>
        <v>902</v>
      </c>
      <c r="U105" s="11">
        <f t="shared" si="452"/>
        <v>928</v>
      </c>
      <c r="V105" s="11">
        <f t="shared" si="452"/>
        <v>954</v>
      </c>
      <c r="W105" s="11">
        <f t="shared" si="452"/>
        <v>980</v>
      </c>
      <c r="X105" s="11">
        <f t="shared" si="452"/>
        <v>1006</v>
      </c>
      <c r="Y105" s="11">
        <f t="shared" si="452"/>
        <v>1032</v>
      </c>
      <c r="Z105" s="11">
        <f t="shared" si="452"/>
        <v>1058</v>
      </c>
      <c r="AA105" s="11">
        <f t="shared" si="452"/>
        <v>1084</v>
      </c>
      <c r="AB105" s="11">
        <f t="shared" si="452"/>
        <v>1110</v>
      </c>
      <c r="AC105" s="11">
        <f>SUM(AB105+0)</f>
        <v>1110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3"/>
    </row>
    <row r="106" spans="1:39" s="4" customFormat="1" ht="16.899999999999999" customHeight="1">
      <c r="A106" s="136"/>
      <c r="B106" s="98">
        <v>1987</v>
      </c>
      <c r="C106" s="12">
        <v>790</v>
      </c>
      <c r="D106" s="13" t="s">
        <v>67</v>
      </c>
      <c r="E106" s="14">
        <v>34</v>
      </c>
      <c r="F106" s="13" t="s">
        <v>67</v>
      </c>
      <c r="G106" s="15">
        <v>1470</v>
      </c>
      <c r="H106" s="11">
        <f t="shared" si="414"/>
        <v>790</v>
      </c>
      <c r="I106" s="11">
        <f>SUM(H106+34)</f>
        <v>824</v>
      </c>
      <c r="J106" s="11">
        <f t="shared" ref="J106:AB106" si="453">SUM(I106+34)</f>
        <v>858</v>
      </c>
      <c r="K106" s="11">
        <f t="shared" si="453"/>
        <v>892</v>
      </c>
      <c r="L106" s="11">
        <f t="shared" si="453"/>
        <v>926</v>
      </c>
      <c r="M106" s="11">
        <f t="shared" si="453"/>
        <v>960</v>
      </c>
      <c r="N106" s="11">
        <f t="shared" si="453"/>
        <v>994</v>
      </c>
      <c r="O106" s="11">
        <f t="shared" si="453"/>
        <v>1028</v>
      </c>
      <c r="P106" s="11">
        <f t="shared" si="453"/>
        <v>1062</v>
      </c>
      <c r="Q106" s="11">
        <f t="shared" si="453"/>
        <v>1096</v>
      </c>
      <c r="R106" s="11">
        <f t="shared" si="453"/>
        <v>1130</v>
      </c>
      <c r="S106" s="11">
        <f t="shared" si="453"/>
        <v>1164</v>
      </c>
      <c r="T106" s="11">
        <f t="shared" si="453"/>
        <v>1198</v>
      </c>
      <c r="U106" s="11">
        <f t="shared" si="453"/>
        <v>1232</v>
      </c>
      <c r="V106" s="11">
        <f t="shared" si="453"/>
        <v>1266</v>
      </c>
      <c r="W106" s="11">
        <f t="shared" si="453"/>
        <v>1300</v>
      </c>
      <c r="X106" s="11">
        <f t="shared" si="453"/>
        <v>1334</v>
      </c>
      <c r="Y106" s="11">
        <f t="shared" si="453"/>
        <v>1368</v>
      </c>
      <c r="Z106" s="11">
        <f t="shared" si="453"/>
        <v>1402</v>
      </c>
      <c r="AA106" s="11">
        <f t="shared" si="453"/>
        <v>1436</v>
      </c>
      <c r="AB106" s="11">
        <f t="shared" si="453"/>
        <v>1470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3"/>
    </row>
    <row r="107" spans="1:39" s="4" customFormat="1" ht="16.899999999999999" customHeight="1">
      <c r="A107" s="136"/>
      <c r="B107" s="98">
        <v>1991</v>
      </c>
      <c r="C107" s="7">
        <v>1140</v>
      </c>
      <c r="D107" s="8" t="s">
        <v>67</v>
      </c>
      <c r="E107" s="9">
        <v>65</v>
      </c>
      <c r="F107" s="8" t="s">
        <v>67</v>
      </c>
      <c r="G107" s="10">
        <v>2115</v>
      </c>
      <c r="H107" s="11">
        <f t="shared" si="414"/>
        <v>1140</v>
      </c>
      <c r="I107" s="11">
        <f>SUM(H107+65)</f>
        <v>1205</v>
      </c>
      <c r="J107" s="11">
        <f t="shared" ref="J107:AL107" si="454">SUM(I107+65)</f>
        <v>1270</v>
      </c>
      <c r="K107" s="11">
        <f t="shared" si="454"/>
        <v>1335</v>
      </c>
      <c r="L107" s="11">
        <f t="shared" si="454"/>
        <v>1400</v>
      </c>
      <c r="M107" s="11">
        <f t="shared" si="454"/>
        <v>1465</v>
      </c>
      <c r="N107" s="11">
        <f t="shared" si="454"/>
        <v>1530</v>
      </c>
      <c r="O107" s="11">
        <f t="shared" si="454"/>
        <v>1595</v>
      </c>
      <c r="P107" s="11">
        <f t="shared" si="454"/>
        <v>1660</v>
      </c>
      <c r="Q107" s="11">
        <f t="shared" si="454"/>
        <v>1725</v>
      </c>
      <c r="R107" s="11">
        <f t="shared" si="454"/>
        <v>1790</v>
      </c>
      <c r="S107" s="11">
        <f t="shared" si="454"/>
        <v>1855</v>
      </c>
      <c r="T107" s="11">
        <f t="shared" si="454"/>
        <v>1920</v>
      </c>
      <c r="U107" s="11">
        <f t="shared" si="454"/>
        <v>1985</v>
      </c>
      <c r="V107" s="11">
        <f t="shared" si="454"/>
        <v>2050</v>
      </c>
      <c r="W107" s="11">
        <f t="shared" si="454"/>
        <v>2115</v>
      </c>
      <c r="X107" s="11">
        <f t="shared" si="454"/>
        <v>2180</v>
      </c>
      <c r="Y107" s="11">
        <f t="shared" si="454"/>
        <v>2245</v>
      </c>
      <c r="Z107" s="11">
        <f t="shared" si="454"/>
        <v>2310</v>
      </c>
      <c r="AA107" s="11">
        <f t="shared" si="454"/>
        <v>2375</v>
      </c>
      <c r="AB107" s="11">
        <f t="shared" si="454"/>
        <v>2440</v>
      </c>
      <c r="AC107" s="11">
        <f t="shared" si="454"/>
        <v>2505</v>
      </c>
      <c r="AD107" s="11">
        <f t="shared" si="454"/>
        <v>2570</v>
      </c>
      <c r="AE107" s="11">
        <f t="shared" si="454"/>
        <v>2635</v>
      </c>
      <c r="AF107" s="11">
        <f t="shared" si="454"/>
        <v>2700</v>
      </c>
      <c r="AG107" s="11">
        <f t="shared" si="454"/>
        <v>2765</v>
      </c>
      <c r="AH107" s="11">
        <f t="shared" si="454"/>
        <v>2830</v>
      </c>
      <c r="AI107" s="11">
        <f t="shared" si="454"/>
        <v>2895</v>
      </c>
      <c r="AJ107" s="11">
        <f t="shared" si="454"/>
        <v>2960</v>
      </c>
      <c r="AK107" s="11">
        <f t="shared" si="454"/>
        <v>3025</v>
      </c>
      <c r="AL107" s="11">
        <f t="shared" si="454"/>
        <v>3090</v>
      </c>
      <c r="AM107" s="113"/>
    </row>
    <row r="108" spans="1:39" s="4" customFormat="1" ht="16.899999999999999" customHeight="1">
      <c r="A108" s="136"/>
      <c r="B108" s="98">
        <v>1994</v>
      </c>
      <c r="C108" s="12">
        <v>1540</v>
      </c>
      <c r="D108" s="13" t="s">
        <v>67</v>
      </c>
      <c r="E108" s="14">
        <v>88</v>
      </c>
      <c r="F108" s="13" t="s">
        <v>67</v>
      </c>
      <c r="G108" s="15">
        <v>2860</v>
      </c>
      <c r="H108" s="11">
        <f t="shared" si="414"/>
        <v>1540</v>
      </c>
      <c r="I108" s="11">
        <f>SUM(H108+88)</f>
        <v>1628</v>
      </c>
      <c r="J108" s="11">
        <f t="shared" ref="J108:AL108" si="455">SUM(I108+88)</f>
        <v>1716</v>
      </c>
      <c r="K108" s="11">
        <f t="shared" si="455"/>
        <v>1804</v>
      </c>
      <c r="L108" s="11">
        <f t="shared" si="455"/>
        <v>1892</v>
      </c>
      <c r="M108" s="11">
        <f t="shared" si="455"/>
        <v>1980</v>
      </c>
      <c r="N108" s="11">
        <f t="shared" si="455"/>
        <v>2068</v>
      </c>
      <c r="O108" s="11">
        <f t="shared" si="455"/>
        <v>2156</v>
      </c>
      <c r="P108" s="11">
        <f t="shared" si="455"/>
        <v>2244</v>
      </c>
      <c r="Q108" s="11">
        <f t="shared" si="455"/>
        <v>2332</v>
      </c>
      <c r="R108" s="11">
        <f t="shared" si="455"/>
        <v>2420</v>
      </c>
      <c r="S108" s="11">
        <f t="shared" si="455"/>
        <v>2508</v>
      </c>
      <c r="T108" s="11">
        <f t="shared" si="455"/>
        <v>2596</v>
      </c>
      <c r="U108" s="11">
        <f t="shared" si="455"/>
        <v>2684</v>
      </c>
      <c r="V108" s="11">
        <f t="shared" si="455"/>
        <v>2772</v>
      </c>
      <c r="W108" s="11">
        <f t="shared" si="455"/>
        <v>2860</v>
      </c>
      <c r="X108" s="11">
        <f t="shared" si="455"/>
        <v>2948</v>
      </c>
      <c r="Y108" s="11">
        <f t="shared" si="455"/>
        <v>3036</v>
      </c>
      <c r="Z108" s="11">
        <f t="shared" si="455"/>
        <v>3124</v>
      </c>
      <c r="AA108" s="11">
        <f t="shared" si="455"/>
        <v>3212</v>
      </c>
      <c r="AB108" s="11">
        <f t="shared" si="455"/>
        <v>3300</v>
      </c>
      <c r="AC108" s="11">
        <f t="shared" si="455"/>
        <v>3388</v>
      </c>
      <c r="AD108" s="11">
        <f t="shared" si="455"/>
        <v>3476</v>
      </c>
      <c r="AE108" s="11">
        <f t="shared" si="455"/>
        <v>3564</v>
      </c>
      <c r="AF108" s="11">
        <f t="shared" si="455"/>
        <v>3652</v>
      </c>
      <c r="AG108" s="11">
        <f t="shared" si="455"/>
        <v>3740</v>
      </c>
      <c r="AH108" s="11">
        <f t="shared" si="455"/>
        <v>3828</v>
      </c>
      <c r="AI108" s="11">
        <f t="shared" si="455"/>
        <v>3916</v>
      </c>
      <c r="AJ108" s="11">
        <f t="shared" si="455"/>
        <v>4004</v>
      </c>
      <c r="AK108" s="11">
        <f t="shared" si="455"/>
        <v>4092</v>
      </c>
      <c r="AL108" s="11">
        <f t="shared" si="455"/>
        <v>4180</v>
      </c>
      <c r="AM108" s="113"/>
    </row>
    <row r="109" spans="1:39" s="4" customFormat="1" ht="16.899999999999999" customHeight="1">
      <c r="A109" s="136"/>
      <c r="B109" s="98">
        <v>2001</v>
      </c>
      <c r="C109" s="7">
        <v>2310</v>
      </c>
      <c r="D109" s="8" t="s">
        <v>67</v>
      </c>
      <c r="E109" s="9">
        <v>130</v>
      </c>
      <c r="F109" s="8" t="s">
        <v>67</v>
      </c>
      <c r="G109" s="10">
        <v>6210</v>
      </c>
      <c r="H109" s="11">
        <f t="shared" si="414"/>
        <v>2310</v>
      </c>
      <c r="I109" s="11">
        <f>SUM(H109+130)</f>
        <v>2440</v>
      </c>
      <c r="J109" s="11">
        <f t="shared" ref="J109:AL109" si="456">SUM(I109+130)</f>
        <v>2570</v>
      </c>
      <c r="K109" s="11">
        <f t="shared" si="456"/>
        <v>2700</v>
      </c>
      <c r="L109" s="11">
        <f t="shared" si="456"/>
        <v>2830</v>
      </c>
      <c r="M109" s="11">
        <f t="shared" si="456"/>
        <v>2960</v>
      </c>
      <c r="N109" s="11">
        <f t="shared" si="456"/>
        <v>3090</v>
      </c>
      <c r="O109" s="11">
        <f t="shared" si="456"/>
        <v>3220</v>
      </c>
      <c r="P109" s="11">
        <f t="shared" si="456"/>
        <v>3350</v>
      </c>
      <c r="Q109" s="11">
        <f t="shared" si="456"/>
        <v>3480</v>
      </c>
      <c r="R109" s="11">
        <f t="shared" si="456"/>
        <v>3610</v>
      </c>
      <c r="S109" s="11">
        <f t="shared" si="456"/>
        <v>3740</v>
      </c>
      <c r="T109" s="11">
        <f t="shared" si="456"/>
        <v>3870</v>
      </c>
      <c r="U109" s="11">
        <f t="shared" si="456"/>
        <v>4000</v>
      </c>
      <c r="V109" s="11">
        <f t="shared" si="456"/>
        <v>4130</v>
      </c>
      <c r="W109" s="11">
        <f t="shared" si="456"/>
        <v>4260</v>
      </c>
      <c r="X109" s="11">
        <f t="shared" si="456"/>
        <v>4390</v>
      </c>
      <c r="Y109" s="11">
        <f t="shared" si="456"/>
        <v>4520</v>
      </c>
      <c r="Z109" s="11">
        <f t="shared" si="456"/>
        <v>4650</v>
      </c>
      <c r="AA109" s="11">
        <f t="shared" si="456"/>
        <v>4780</v>
      </c>
      <c r="AB109" s="11">
        <f t="shared" si="456"/>
        <v>4910</v>
      </c>
      <c r="AC109" s="11">
        <f t="shared" si="456"/>
        <v>5040</v>
      </c>
      <c r="AD109" s="11">
        <f t="shared" si="456"/>
        <v>5170</v>
      </c>
      <c r="AE109" s="11">
        <f t="shared" si="456"/>
        <v>5300</v>
      </c>
      <c r="AF109" s="11">
        <f t="shared" si="456"/>
        <v>5430</v>
      </c>
      <c r="AG109" s="11">
        <f t="shared" si="456"/>
        <v>5560</v>
      </c>
      <c r="AH109" s="11">
        <f t="shared" si="456"/>
        <v>5690</v>
      </c>
      <c r="AI109" s="11">
        <f t="shared" si="456"/>
        <v>5820</v>
      </c>
      <c r="AJ109" s="11">
        <f t="shared" si="456"/>
        <v>5950</v>
      </c>
      <c r="AK109" s="11">
        <f t="shared" si="456"/>
        <v>6080</v>
      </c>
      <c r="AL109" s="11">
        <f t="shared" si="456"/>
        <v>6210</v>
      </c>
      <c r="AM109" s="113"/>
    </row>
    <row r="110" spans="1:39" s="4" customFormat="1" ht="16.899999999999999" customHeight="1">
      <c r="A110" s="136"/>
      <c r="B110" s="98">
        <v>2005</v>
      </c>
      <c r="C110" s="12">
        <v>2655</v>
      </c>
      <c r="D110" s="13" t="s">
        <v>67</v>
      </c>
      <c r="E110" s="14">
        <v>150</v>
      </c>
      <c r="F110" s="13" t="s">
        <v>67</v>
      </c>
      <c r="G110" s="15">
        <v>7165</v>
      </c>
      <c r="H110" s="11">
        <f t="shared" si="414"/>
        <v>2655</v>
      </c>
      <c r="I110" s="11">
        <f>SUM(H110+150)</f>
        <v>2805</v>
      </c>
      <c r="J110" s="11">
        <f t="shared" ref="J110:AL110" si="457">SUM(I110+150)</f>
        <v>2955</v>
      </c>
      <c r="K110" s="11">
        <f t="shared" si="457"/>
        <v>3105</v>
      </c>
      <c r="L110" s="11">
        <f t="shared" si="457"/>
        <v>3255</v>
      </c>
      <c r="M110" s="11">
        <f t="shared" si="457"/>
        <v>3405</v>
      </c>
      <c r="N110" s="11">
        <f t="shared" si="457"/>
        <v>3555</v>
      </c>
      <c r="O110" s="11">
        <f t="shared" si="457"/>
        <v>3705</v>
      </c>
      <c r="P110" s="11">
        <f t="shared" si="457"/>
        <v>3855</v>
      </c>
      <c r="Q110" s="11">
        <f t="shared" si="457"/>
        <v>4005</v>
      </c>
      <c r="R110" s="11">
        <f t="shared" si="457"/>
        <v>4155</v>
      </c>
      <c r="S110" s="11">
        <f t="shared" si="457"/>
        <v>4305</v>
      </c>
      <c r="T110" s="11">
        <f t="shared" si="457"/>
        <v>4455</v>
      </c>
      <c r="U110" s="11">
        <f t="shared" si="457"/>
        <v>4605</v>
      </c>
      <c r="V110" s="11">
        <f t="shared" si="457"/>
        <v>4755</v>
      </c>
      <c r="W110" s="11">
        <f t="shared" si="457"/>
        <v>4905</v>
      </c>
      <c r="X110" s="11">
        <f t="shared" si="457"/>
        <v>5055</v>
      </c>
      <c r="Y110" s="11">
        <f t="shared" si="457"/>
        <v>5205</v>
      </c>
      <c r="Z110" s="11">
        <f t="shared" si="457"/>
        <v>5355</v>
      </c>
      <c r="AA110" s="11">
        <f t="shared" si="457"/>
        <v>5505</v>
      </c>
      <c r="AB110" s="11">
        <f t="shared" si="457"/>
        <v>5655</v>
      </c>
      <c r="AC110" s="11">
        <f t="shared" si="457"/>
        <v>5805</v>
      </c>
      <c r="AD110" s="11">
        <f t="shared" si="457"/>
        <v>5955</v>
      </c>
      <c r="AE110" s="11">
        <f t="shared" si="457"/>
        <v>6105</v>
      </c>
      <c r="AF110" s="11">
        <f t="shared" si="457"/>
        <v>6255</v>
      </c>
      <c r="AG110" s="11">
        <f t="shared" si="457"/>
        <v>6405</v>
      </c>
      <c r="AH110" s="11">
        <f t="shared" si="457"/>
        <v>6555</v>
      </c>
      <c r="AI110" s="11">
        <f t="shared" si="457"/>
        <v>6705</v>
      </c>
      <c r="AJ110" s="11">
        <f t="shared" si="457"/>
        <v>6855</v>
      </c>
      <c r="AK110" s="11">
        <f t="shared" si="457"/>
        <v>7005</v>
      </c>
      <c r="AL110" s="11">
        <f t="shared" si="457"/>
        <v>7155</v>
      </c>
      <c r="AM110" s="113">
        <f>SUM(C110*45%)</f>
        <v>1194.75</v>
      </c>
    </row>
    <row r="111" spans="1:39" s="4" customFormat="1" ht="16.899999999999999" customHeight="1">
      <c r="A111" s="136"/>
      <c r="B111" s="98">
        <v>2007</v>
      </c>
      <c r="C111" s="7">
        <v>3055</v>
      </c>
      <c r="D111" s="8" t="s">
        <v>67</v>
      </c>
      <c r="E111" s="9">
        <v>175</v>
      </c>
      <c r="F111" s="8" t="s">
        <v>67</v>
      </c>
      <c r="G111" s="10">
        <v>8305</v>
      </c>
      <c r="H111" s="11">
        <f t="shared" si="414"/>
        <v>3055</v>
      </c>
      <c r="I111" s="11">
        <f>SUM(H111+175)</f>
        <v>3230</v>
      </c>
      <c r="J111" s="11">
        <f t="shared" ref="J111:AL111" si="458">SUM(I111+175)</f>
        <v>3405</v>
      </c>
      <c r="K111" s="11">
        <f t="shared" si="458"/>
        <v>3580</v>
      </c>
      <c r="L111" s="11">
        <f t="shared" si="458"/>
        <v>3755</v>
      </c>
      <c r="M111" s="11">
        <f t="shared" si="458"/>
        <v>3930</v>
      </c>
      <c r="N111" s="11">
        <f t="shared" si="458"/>
        <v>4105</v>
      </c>
      <c r="O111" s="11">
        <f t="shared" si="458"/>
        <v>4280</v>
      </c>
      <c r="P111" s="11">
        <f t="shared" si="458"/>
        <v>4455</v>
      </c>
      <c r="Q111" s="11">
        <f t="shared" si="458"/>
        <v>4630</v>
      </c>
      <c r="R111" s="11">
        <f t="shared" si="458"/>
        <v>4805</v>
      </c>
      <c r="S111" s="11">
        <f t="shared" si="458"/>
        <v>4980</v>
      </c>
      <c r="T111" s="11">
        <f t="shared" si="458"/>
        <v>5155</v>
      </c>
      <c r="U111" s="11">
        <f t="shared" si="458"/>
        <v>5330</v>
      </c>
      <c r="V111" s="11">
        <f t="shared" si="458"/>
        <v>5505</v>
      </c>
      <c r="W111" s="11">
        <f t="shared" si="458"/>
        <v>5680</v>
      </c>
      <c r="X111" s="11">
        <f t="shared" si="458"/>
        <v>5855</v>
      </c>
      <c r="Y111" s="11">
        <f t="shared" si="458"/>
        <v>6030</v>
      </c>
      <c r="Z111" s="11">
        <f t="shared" si="458"/>
        <v>6205</v>
      </c>
      <c r="AA111" s="11">
        <f t="shared" si="458"/>
        <v>6380</v>
      </c>
      <c r="AB111" s="11">
        <f t="shared" si="458"/>
        <v>6555</v>
      </c>
      <c r="AC111" s="11">
        <f t="shared" si="458"/>
        <v>6730</v>
      </c>
      <c r="AD111" s="11">
        <f t="shared" si="458"/>
        <v>6905</v>
      </c>
      <c r="AE111" s="11">
        <f t="shared" si="458"/>
        <v>7080</v>
      </c>
      <c r="AF111" s="11">
        <f t="shared" si="458"/>
        <v>7255</v>
      </c>
      <c r="AG111" s="11">
        <f t="shared" si="458"/>
        <v>7430</v>
      </c>
      <c r="AH111" s="11">
        <f t="shared" si="458"/>
        <v>7605</v>
      </c>
      <c r="AI111" s="11">
        <f t="shared" si="458"/>
        <v>7780</v>
      </c>
      <c r="AJ111" s="11">
        <f t="shared" si="458"/>
        <v>7955</v>
      </c>
      <c r="AK111" s="11">
        <f t="shared" si="458"/>
        <v>8130</v>
      </c>
      <c r="AL111" s="11">
        <f t="shared" si="458"/>
        <v>8305</v>
      </c>
      <c r="AM111" s="113">
        <f>SUM(C111*45%)</f>
        <v>1374.75</v>
      </c>
    </row>
    <row r="112" spans="1:39" s="4" customFormat="1" ht="16.899999999999999" customHeight="1">
      <c r="A112" s="136"/>
      <c r="B112" s="14">
        <v>2008</v>
      </c>
      <c r="C112" s="12">
        <v>3655</v>
      </c>
      <c r="D112" s="13" t="s">
        <v>67</v>
      </c>
      <c r="E112" s="14">
        <v>210</v>
      </c>
      <c r="F112" s="13" t="s">
        <v>67</v>
      </c>
      <c r="G112" s="15">
        <v>9965</v>
      </c>
      <c r="H112" s="98">
        <f>C112</f>
        <v>3655</v>
      </c>
      <c r="I112" s="11">
        <f>SUM(H112+210)</f>
        <v>3865</v>
      </c>
      <c r="J112" s="11">
        <f t="shared" ref="J112:AL112" si="459">SUM(I112+210)</f>
        <v>4075</v>
      </c>
      <c r="K112" s="11">
        <f t="shared" si="459"/>
        <v>4285</v>
      </c>
      <c r="L112" s="11">
        <f t="shared" si="459"/>
        <v>4495</v>
      </c>
      <c r="M112" s="11">
        <f t="shared" si="459"/>
        <v>4705</v>
      </c>
      <c r="N112" s="11">
        <f t="shared" si="459"/>
        <v>4915</v>
      </c>
      <c r="O112" s="11">
        <f t="shared" si="459"/>
        <v>5125</v>
      </c>
      <c r="P112" s="11">
        <f t="shared" si="459"/>
        <v>5335</v>
      </c>
      <c r="Q112" s="11">
        <f t="shared" si="459"/>
        <v>5545</v>
      </c>
      <c r="R112" s="11">
        <f t="shared" si="459"/>
        <v>5755</v>
      </c>
      <c r="S112" s="11">
        <f t="shared" si="459"/>
        <v>5965</v>
      </c>
      <c r="T112" s="11">
        <f t="shared" si="459"/>
        <v>6175</v>
      </c>
      <c r="U112" s="11">
        <f t="shared" si="459"/>
        <v>6385</v>
      </c>
      <c r="V112" s="11">
        <f t="shared" si="459"/>
        <v>6595</v>
      </c>
      <c r="W112" s="11">
        <f t="shared" si="459"/>
        <v>6805</v>
      </c>
      <c r="X112" s="11">
        <f t="shared" si="459"/>
        <v>7015</v>
      </c>
      <c r="Y112" s="11">
        <f t="shared" si="459"/>
        <v>7225</v>
      </c>
      <c r="Z112" s="11">
        <f t="shared" si="459"/>
        <v>7435</v>
      </c>
      <c r="AA112" s="11">
        <f t="shared" si="459"/>
        <v>7645</v>
      </c>
      <c r="AB112" s="11">
        <f t="shared" si="459"/>
        <v>7855</v>
      </c>
      <c r="AC112" s="11">
        <f t="shared" si="459"/>
        <v>8065</v>
      </c>
      <c r="AD112" s="11">
        <f t="shared" si="459"/>
        <v>8275</v>
      </c>
      <c r="AE112" s="11">
        <f t="shared" si="459"/>
        <v>8485</v>
      </c>
      <c r="AF112" s="11">
        <f t="shared" si="459"/>
        <v>8695</v>
      </c>
      <c r="AG112" s="11">
        <f t="shared" si="459"/>
        <v>8905</v>
      </c>
      <c r="AH112" s="11">
        <f t="shared" si="459"/>
        <v>9115</v>
      </c>
      <c r="AI112" s="11">
        <f t="shared" si="459"/>
        <v>9325</v>
      </c>
      <c r="AJ112" s="11">
        <f t="shared" si="459"/>
        <v>9535</v>
      </c>
      <c r="AK112" s="11">
        <f t="shared" si="459"/>
        <v>9745</v>
      </c>
      <c r="AL112" s="11">
        <f t="shared" si="459"/>
        <v>9955</v>
      </c>
      <c r="AM112" s="113">
        <f>SUM(C112*45%)</f>
        <v>1644.75</v>
      </c>
    </row>
    <row r="113" spans="1:39" s="30" customFormat="1" ht="16.899999999999999" customHeight="1">
      <c r="A113" s="136"/>
      <c r="B113" s="86">
        <v>2011</v>
      </c>
      <c r="C113" s="12">
        <v>6000</v>
      </c>
      <c r="D113" s="13" t="s">
        <v>67</v>
      </c>
      <c r="E113" s="14">
        <v>350</v>
      </c>
      <c r="F113" s="13" t="s">
        <v>67</v>
      </c>
      <c r="G113" s="15">
        <f>AL113</f>
        <v>16500</v>
      </c>
      <c r="H113" s="11">
        <f>C113</f>
        <v>6000</v>
      </c>
      <c r="I113" s="11">
        <f>SUM(H113+350)</f>
        <v>6350</v>
      </c>
      <c r="J113" s="11">
        <f t="shared" ref="J113:AL113" si="460">SUM(I113+350)</f>
        <v>6700</v>
      </c>
      <c r="K113" s="11">
        <f t="shared" si="460"/>
        <v>7050</v>
      </c>
      <c r="L113" s="11">
        <f t="shared" si="460"/>
        <v>7400</v>
      </c>
      <c r="M113" s="11">
        <f t="shared" si="460"/>
        <v>7750</v>
      </c>
      <c r="N113" s="11">
        <f t="shared" si="460"/>
        <v>8100</v>
      </c>
      <c r="O113" s="11">
        <f t="shared" si="460"/>
        <v>8450</v>
      </c>
      <c r="P113" s="11">
        <f t="shared" si="460"/>
        <v>8800</v>
      </c>
      <c r="Q113" s="11">
        <f t="shared" si="460"/>
        <v>9150</v>
      </c>
      <c r="R113" s="11">
        <f t="shared" si="460"/>
        <v>9500</v>
      </c>
      <c r="S113" s="11">
        <f t="shared" si="460"/>
        <v>9850</v>
      </c>
      <c r="T113" s="11">
        <f t="shared" si="460"/>
        <v>10200</v>
      </c>
      <c r="U113" s="11">
        <f t="shared" si="460"/>
        <v>10550</v>
      </c>
      <c r="V113" s="11">
        <f t="shared" si="460"/>
        <v>10900</v>
      </c>
      <c r="W113" s="11">
        <f t="shared" si="460"/>
        <v>11250</v>
      </c>
      <c r="X113" s="11">
        <f t="shared" si="460"/>
        <v>11600</v>
      </c>
      <c r="Y113" s="11">
        <f t="shared" si="460"/>
        <v>11950</v>
      </c>
      <c r="Z113" s="11">
        <f t="shared" si="460"/>
        <v>12300</v>
      </c>
      <c r="AA113" s="11">
        <f t="shared" si="460"/>
        <v>12650</v>
      </c>
      <c r="AB113" s="11">
        <f t="shared" si="460"/>
        <v>13000</v>
      </c>
      <c r="AC113" s="11">
        <f t="shared" si="460"/>
        <v>13350</v>
      </c>
      <c r="AD113" s="11">
        <f t="shared" si="460"/>
        <v>13700</v>
      </c>
      <c r="AE113" s="11">
        <f t="shared" si="460"/>
        <v>14050</v>
      </c>
      <c r="AF113" s="11">
        <f t="shared" si="460"/>
        <v>14400</v>
      </c>
      <c r="AG113" s="11">
        <f t="shared" si="460"/>
        <v>14750</v>
      </c>
      <c r="AH113" s="11">
        <f t="shared" si="460"/>
        <v>15100</v>
      </c>
      <c r="AI113" s="11">
        <f t="shared" si="460"/>
        <v>15450</v>
      </c>
      <c r="AJ113" s="11">
        <f t="shared" si="460"/>
        <v>15800</v>
      </c>
      <c r="AK113" s="11">
        <f t="shared" si="460"/>
        <v>16150</v>
      </c>
      <c r="AL113" s="11">
        <f t="shared" si="460"/>
        <v>16500</v>
      </c>
      <c r="AM113" s="113"/>
    </row>
    <row r="114" spans="1:39" s="30" customFormat="1" ht="16.899999999999999" customHeight="1">
      <c r="A114" s="136"/>
      <c r="B114" s="95">
        <v>2015</v>
      </c>
      <c r="C114" s="21">
        <v>7750</v>
      </c>
      <c r="D114" s="22" t="s">
        <v>67</v>
      </c>
      <c r="E114" s="23">
        <v>455</v>
      </c>
      <c r="F114" s="22" t="s">
        <v>67</v>
      </c>
      <c r="G114" s="24">
        <v>21400</v>
      </c>
      <c r="H114" s="6">
        <f>C114</f>
        <v>7750</v>
      </c>
      <c r="I114" s="6">
        <f>SUM(H114+455)</f>
        <v>8205</v>
      </c>
      <c r="J114" s="6">
        <f t="shared" ref="J114:AL114" si="461">SUM(I114+455)</f>
        <v>8660</v>
      </c>
      <c r="K114" s="6">
        <f t="shared" si="461"/>
        <v>9115</v>
      </c>
      <c r="L114" s="6">
        <f t="shared" si="461"/>
        <v>9570</v>
      </c>
      <c r="M114" s="6">
        <f t="shared" si="461"/>
        <v>10025</v>
      </c>
      <c r="N114" s="6">
        <f t="shared" si="461"/>
        <v>10480</v>
      </c>
      <c r="O114" s="6">
        <f t="shared" si="461"/>
        <v>10935</v>
      </c>
      <c r="P114" s="6">
        <f t="shared" si="461"/>
        <v>11390</v>
      </c>
      <c r="Q114" s="6">
        <f t="shared" si="461"/>
        <v>11845</v>
      </c>
      <c r="R114" s="6">
        <f t="shared" si="461"/>
        <v>12300</v>
      </c>
      <c r="S114" s="6">
        <f t="shared" si="461"/>
        <v>12755</v>
      </c>
      <c r="T114" s="6">
        <f t="shared" si="461"/>
        <v>13210</v>
      </c>
      <c r="U114" s="6">
        <f t="shared" si="461"/>
        <v>13665</v>
      </c>
      <c r="V114" s="6">
        <f t="shared" si="461"/>
        <v>14120</v>
      </c>
      <c r="W114" s="6">
        <f t="shared" si="461"/>
        <v>14575</v>
      </c>
      <c r="X114" s="6">
        <f t="shared" si="461"/>
        <v>15030</v>
      </c>
      <c r="Y114" s="6">
        <f t="shared" si="461"/>
        <v>15485</v>
      </c>
      <c r="Z114" s="6">
        <f t="shared" si="461"/>
        <v>15940</v>
      </c>
      <c r="AA114" s="6">
        <f t="shared" si="461"/>
        <v>16395</v>
      </c>
      <c r="AB114" s="6">
        <f t="shared" si="461"/>
        <v>16850</v>
      </c>
      <c r="AC114" s="6">
        <f t="shared" si="461"/>
        <v>17305</v>
      </c>
      <c r="AD114" s="6">
        <f t="shared" si="461"/>
        <v>17760</v>
      </c>
      <c r="AE114" s="6">
        <f t="shared" si="461"/>
        <v>18215</v>
      </c>
      <c r="AF114" s="6">
        <f t="shared" si="461"/>
        <v>18670</v>
      </c>
      <c r="AG114" s="6">
        <f t="shared" si="461"/>
        <v>19125</v>
      </c>
      <c r="AH114" s="6">
        <f t="shared" si="461"/>
        <v>19580</v>
      </c>
      <c r="AI114" s="6">
        <f t="shared" si="461"/>
        <v>20035</v>
      </c>
      <c r="AJ114" s="6">
        <f t="shared" si="461"/>
        <v>20490</v>
      </c>
      <c r="AK114" s="6">
        <f t="shared" si="461"/>
        <v>20945</v>
      </c>
      <c r="AL114" s="6">
        <f t="shared" si="461"/>
        <v>21400</v>
      </c>
      <c r="AM114" s="121"/>
    </row>
    <row r="115" spans="1:39" s="30" customFormat="1" ht="16.899999999999999" customHeight="1" thickBot="1">
      <c r="A115" s="137"/>
      <c r="B115" s="104">
        <v>2016</v>
      </c>
      <c r="C115" s="7">
        <v>9540</v>
      </c>
      <c r="D115" s="110" t="s">
        <v>67</v>
      </c>
      <c r="E115" s="9">
        <v>560</v>
      </c>
      <c r="F115" s="110" t="s">
        <v>67</v>
      </c>
      <c r="G115" s="10">
        <v>26340</v>
      </c>
      <c r="H115" s="84">
        <f>C115</f>
        <v>9540</v>
      </c>
      <c r="I115" s="6">
        <f>SUM(H115+560)</f>
        <v>10100</v>
      </c>
      <c r="J115" s="6">
        <f t="shared" ref="J115:AL115" si="462">SUM(I115+560)</f>
        <v>10660</v>
      </c>
      <c r="K115" s="6">
        <f t="shared" si="462"/>
        <v>11220</v>
      </c>
      <c r="L115" s="6">
        <f t="shared" si="462"/>
        <v>11780</v>
      </c>
      <c r="M115" s="6">
        <f t="shared" si="462"/>
        <v>12340</v>
      </c>
      <c r="N115" s="6">
        <f t="shared" si="462"/>
        <v>12900</v>
      </c>
      <c r="O115" s="6">
        <f t="shared" si="462"/>
        <v>13460</v>
      </c>
      <c r="P115" s="6">
        <f t="shared" si="462"/>
        <v>14020</v>
      </c>
      <c r="Q115" s="6">
        <f t="shared" si="462"/>
        <v>14580</v>
      </c>
      <c r="R115" s="6">
        <f t="shared" si="462"/>
        <v>15140</v>
      </c>
      <c r="S115" s="6">
        <f t="shared" si="462"/>
        <v>15700</v>
      </c>
      <c r="T115" s="6">
        <f t="shared" si="462"/>
        <v>16260</v>
      </c>
      <c r="U115" s="6">
        <f t="shared" si="462"/>
        <v>16820</v>
      </c>
      <c r="V115" s="6">
        <f t="shared" si="462"/>
        <v>17380</v>
      </c>
      <c r="W115" s="6">
        <f t="shared" si="462"/>
        <v>17940</v>
      </c>
      <c r="X115" s="6">
        <f t="shared" si="462"/>
        <v>18500</v>
      </c>
      <c r="Y115" s="6">
        <f t="shared" si="462"/>
        <v>19060</v>
      </c>
      <c r="Z115" s="6">
        <f t="shared" si="462"/>
        <v>19620</v>
      </c>
      <c r="AA115" s="6">
        <f t="shared" si="462"/>
        <v>20180</v>
      </c>
      <c r="AB115" s="6">
        <f t="shared" si="462"/>
        <v>20740</v>
      </c>
      <c r="AC115" s="6">
        <f t="shared" si="462"/>
        <v>21300</v>
      </c>
      <c r="AD115" s="6">
        <f t="shared" si="462"/>
        <v>21860</v>
      </c>
      <c r="AE115" s="6">
        <f t="shared" si="462"/>
        <v>22420</v>
      </c>
      <c r="AF115" s="6">
        <f t="shared" si="462"/>
        <v>22980</v>
      </c>
      <c r="AG115" s="6">
        <f t="shared" si="462"/>
        <v>23540</v>
      </c>
      <c r="AH115" s="6">
        <f t="shared" si="462"/>
        <v>24100</v>
      </c>
      <c r="AI115" s="6">
        <f t="shared" si="462"/>
        <v>24660</v>
      </c>
      <c r="AJ115" s="6">
        <f t="shared" si="462"/>
        <v>25220</v>
      </c>
      <c r="AK115" s="6">
        <f t="shared" si="462"/>
        <v>25780</v>
      </c>
      <c r="AL115" s="6">
        <f t="shared" si="462"/>
        <v>26340</v>
      </c>
      <c r="AM115" s="117"/>
    </row>
    <row r="116" spans="1:39" s="4" customFormat="1" ht="16.899999999999999" customHeight="1">
      <c r="A116" s="135">
        <v>9</v>
      </c>
      <c r="B116" s="85">
        <v>1972</v>
      </c>
      <c r="C116" s="37">
        <v>225</v>
      </c>
      <c r="D116" s="38" t="s">
        <v>67</v>
      </c>
      <c r="E116" s="39">
        <v>15</v>
      </c>
      <c r="F116" s="38" t="s">
        <v>67</v>
      </c>
      <c r="G116" s="40" t="s">
        <v>65</v>
      </c>
      <c r="H116" s="36">
        <f t="shared" si="414"/>
        <v>225</v>
      </c>
      <c r="I116" s="36">
        <f>SUM(H116+15)</f>
        <v>240</v>
      </c>
      <c r="J116" s="36">
        <f>SUM(I116+15)</f>
        <v>255</v>
      </c>
      <c r="K116" s="36">
        <f>SUM(J116+15)</f>
        <v>270</v>
      </c>
      <c r="L116" s="36">
        <f>SUM(K116+15)</f>
        <v>285</v>
      </c>
      <c r="M116" s="36">
        <f>SUM(L116+15)</f>
        <v>300</v>
      </c>
      <c r="N116" s="36">
        <f>SUM(M116+16)</f>
        <v>316</v>
      </c>
      <c r="O116" s="36">
        <f>SUM(N116+16)</f>
        <v>332</v>
      </c>
      <c r="P116" s="36">
        <f>SUM(O116+16)</f>
        <v>348</v>
      </c>
      <c r="Q116" s="36">
        <f>SUM(P116+16)</f>
        <v>364</v>
      </c>
      <c r="R116" s="36">
        <f>SUM(Q116+16)</f>
        <v>380</v>
      </c>
      <c r="S116" s="36">
        <f>SUM(R116+20)</f>
        <v>400</v>
      </c>
      <c r="T116" s="36">
        <f>SUM(S116+20)</f>
        <v>420</v>
      </c>
      <c r="U116" s="36">
        <f>SUM(T116+20)</f>
        <v>440</v>
      </c>
      <c r="V116" s="36">
        <f>SUM(U116+20)</f>
        <v>460</v>
      </c>
      <c r="W116" s="36">
        <f>SUM(V116+20)</f>
        <v>480</v>
      </c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116"/>
    </row>
    <row r="117" spans="1:39" s="4" customFormat="1" ht="16.899999999999999" customHeight="1">
      <c r="A117" s="136"/>
      <c r="B117" s="86">
        <v>1977</v>
      </c>
      <c r="C117" s="12">
        <v>390</v>
      </c>
      <c r="D117" s="13" t="s">
        <v>67</v>
      </c>
      <c r="E117" s="14">
        <v>20</v>
      </c>
      <c r="F117" s="13" t="s">
        <v>67</v>
      </c>
      <c r="G117" s="15" t="s">
        <v>76</v>
      </c>
      <c r="H117" s="11">
        <f t="shared" si="414"/>
        <v>390</v>
      </c>
      <c r="I117" s="11">
        <f t="shared" ref="I117:R117" si="463">SUM(H117+20)</f>
        <v>410</v>
      </c>
      <c r="J117" s="11">
        <f t="shared" si="463"/>
        <v>430</v>
      </c>
      <c r="K117" s="11">
        <f t="shared" si="463"/>
        <v>450</v>
      </c>
      <c r="L117" s="11">
        <f t="shared" si="463"/>
        <v>470</v>
      </c>
      <c r="M117" s="11">
        <f t="shared" si="463"/>
        <v>490</v>
      </c>
      <c r="N117" s="11">
        <f t="shared" si="463"/>
        <v>510</v>
      </c>
      <c r="O117" s="11">
        <f t="shared" si="463"/>
        <v>530</v>
      </c>
      <c r="P117" s="11">
        <f t="shared" si="463"/>
        <v>550</v>
      </c>
      <c r="Q117" s="11">
        <f t="shared" si="463"/>
        <v>570</v>
      </c>
      <c r="R117" s="11">
        <f t="shared" si="463"/>
        <v>590</v>
      </c>
      <c r="S117" s="11">
        <f>SUM(R117+22)</f>
        <v>612</v>
      </c>
      <c r="T117" s="11">
        <f>SUM(S117+22)</f>
        <v>634</v>
      </c>
      <c r="U117" s="11">
        <f>SUM(T117+22)</f>
        <v>656</v>
      </c>
      <c r="V117" s="11">
        <f>SUM(U117+22)</f>
        <v>678</v>
      </c>
      <c r="W117" s="11">
        <f>SUM(V117+22)</f>
        <v>700</v>
      </c>
      <c r="X117" s="11">
        <f>SUM(W117+24)</f>
        <v>724</v>
      </c>
      <c r="Y117" s="11">
        <f>SUM(X117+24)</f>
        <v>748</v>
      </c>
      <c r="Z117" s="11">
        <f>SUM(Y117+24)</f>
        <v>772</v>
      </c>
      <c r="AA117" s="11">
        <f>SUM(Z117+24)</f>
        <v>796</v>
      </c>
      <c r="AB117" s="11">
        <f>SUM(AA117+24)</f>
        <v>820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3"/>
    </row>
    <row r="118" spans="1:39" s="4" customFormat="1" ht="16.899999999999999" customHeight="1">
      <c r="A118" s="136"/>
      <c r="B118" s="86">
        <v>1983</v>
      </c>
      <c r="C118" s="7">
        <v>620</v>
      </c>
      <c r="D118" s="8" t="s">
        <v>67</v>
      </c>
      <c r="E118" s="9">
        <v>29</v>
      </c>
      <c r="F118" s="8" t="s">
        <v>67</v>
      </c>
      <c r="G118" s="10" t="s">
        <v>24</v>
      </c>
      <c r="H118" s="11">
        <v>678</v>
      </c>
      <c r="I118" s="11">
        <f>SUM(H118+29)</f>
        <v>707</v>
      </c>
      <c r="J118" s="11">
        <f t="shared" ref="J118:K118" si="464">SUM(I118+29)</f>
        <v>736</v>
      </c>
      <c r="K118" s="11">
        <f t="shared" si="464"/>
        <v>765</v>
      </c>
      <c r="L118" s="11">
        <f t="shared" ref="L118" si="465">SUM(K118+29)</f>
        <v>794</v>
      </c>
      <c r="M118" s="11">
        <f t="shared" ref="M118" si="466">SUM(L118+29)</f>
        <v>823</v>
      </c>
      <c r="N118" s="11">
        <f t="shared" ref="N118" si="467">SUM(M118+29)</f>
        <v>852</v>
      </c>
      <c r="O118" s="11">
        <f t="shared" ref="O118" si="468">SUM(N118+29)</f>
        <v>881</v>
      </c>
      <c r="P118" s="11">
        <f t="shared" ref="P118" si="469">SUM(O118+29)</f>
        <v>910</v>
      </c>
      <c r="Q118" s="11">
        <f t="shared" ref="Q118" si="470">SUM(P118+29)</f>
        <v>939</v>
      </c>
      <c r="R118" s="11">
        <f t="shared" ref="R118" si="471">SUM(Q118+29)</f>
        <v>968</v>
      </c>
      <c r="S118" s="11">
        <f t="shared" ref="S118" si="472">SUM(R118+29)</f>
        <v>997</v>
      </c>
      <c r="T118" s="11">
        <f t="shared" ref="T118" si="473">SUM(S118+29)</f>
        <v>1026</v>
      </c>
      <c r="U118" s="11">
        <f t="shared" ref="U118" si="474">SUM(T118+29)</f>
        <v>1055</v>
      </c>
      <c r="V118" s="11">
        <f t="shared" ref="V118" si="475">SUM(U118+29)</f>
        <v>1084</v>
      </c>
      <c r="W118" s="11">
        <f t="shared" ref="W118" si="476">SUM(V118+29)</f>
        <v>1113</v>
      </c>
      <c r="X118" s="11">
        <f t="shared" ref="X118" si="477">SUM(W118+29)</f>
        <v>1142</v>
      </c>
      <c r="Y118" s="11">
        <f t="shared" ref="Y118" si="478">SUM(X118+29)</f>
        <v>1171</v>
      </c>
      <c r="Z118" s="11">
        <f t="shared" ref="Z118" si="479">SUM(Y118+29)</f>
        <v>1200</v>
      </c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3"/>
    </row>
    <row r="119" spans="1:39" s="4" customFormat="1" ht="16.899999999999999" customHeight="1">
      <c r="A119" s="136"/>
      <c r="B119" s="86">
        <v>1983</v>
      </c>
      <c r="C119" s="12">
        <v>620</v>
      </c>
      <c r="D119" s="13" t="s">
        <v>67</v>
      </c>
      <c r="E119" s="14">
        <v>29</v>
      </c>
      <c r="F119" s="13" t="s">
        <v>67</v>
      </c>
      <c r="G119" s="15" t="s">
        <v>25</v>
      </c>
      <c r="H119" s="11">
        <f t="shared" si="414"/>
        <v>620</v>
      </c>
      <c r="I119" s="11">
        <f>SUM(H119+29)</f>
        <v>649</v>
      </c>
      <c r="J119" s="11">
        <f t="shared" ref="J119:AB119" si="480">SUM(I119+29)</f>
        <v>678</v>
      </c>
      <c r="K119" s="11">
        <f t="shared" si="480"/>
        <v>707</v>
      </c>
      <c r="L119" s="11">
        <f t="shared" si="480"/>
        <v>736</v>
      </c>
      <c r="M119" s="11">
        <f t="shared" si="480"/>
        <v>765</v>
      </c>
      <c r="N119" s="11">
        <f t="shared" si="480"/>
        <v>794</v>
      </c>
      <c r="O119" s="11">
        <f t="shared" si="480"/>
        <v>823</v>
      </c>
      <c r="P119" s="11">
        <f t="shared" si="480"/>
        <v>852</v>
      </c>
      <c r="Q119" s="11">
        <f t="shared" si="480"/>
        <v>881</v>
      </c>
      <c r="R119" s="11">
        <f t="shared" si="480"/>
        <v>910</v>
      </c>
      <c r="S119" s="11">
        <f t="shared" si="480"/>
        <v>939</v>
      </c>
      <c r="T119" s="11">
        <f t="shared" si="480"/>
        <v>968</v>
      </c>
      <c r="U119" s="11">
        <f t="shared" si="480"/>
        <v>997</v>
      </c>
      <c r="V119" s="11">
        <f t="shared" si="480"/>
        <v>1026</v>
      </c>
      <c r="W119" s="11">
        <f t="shared" si="480"/>
        <v>1055</v>
      </c>
      <c r="X119" s="11">
        <f t="shared" si="480"/>
        <v>1084</v>
      </c>
      <c r="Y119" s="11">
        <f t="shared" si="480"/>
        <v>1113</v>
      </c>
      <c r="Z119" s="11">
        <f t="shared" si="480"/>
        <v>1142</v>
      </c>
      <c r="AA119" s="11">
        <f t="shared" si="480"/>
        <v>1171</v>
      </c>
      <c r="AB119" s="11">
        <f t="shared" si="480"/>
        <v>1200</v>
      </c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3"/>
    </row>
    <row r="120" spans="1:39" s="4" customFormat="1" ht="16.899999999999999" customHeight="1">
      <c r="A120" s="136"/>
      <c r="B120" s="86">
        <v>1987</v>
      </c>
      <c r="C120" s="7">
        <v>830</v>
      </c>
      <c r="D120" s="8" t="s">
        <v>67</v>
      </c>
      <c r="E120" s="9">
        <v>38</v>
      </c>
      <c r="F120" s="8" t="s">
        <v>67</v>
      </c>
      <c r="G120" s="10">
        <v>1590</v>
      </c>
      <c r="H120" s="11">
        <f t="shared" si="414"/>
        <v>830</v>
      </c>
      <c r="I120" s="11">
        <f>SUM(H120+38)</f>
        <v>868</v>
      </c>
      <c r="J120" s="11">
        <f t="shared" ref="J120:AB120" si="481">SUM(I120+38)</f>
        <v>906</v>
      </c>
      <c r="K120" s="11">
        <f t="shared" si="481"/>
        <v>944</v>
      </c>
      <c r="L120" s="11">
        <f t="shared" si="481"/>
        <v>982</v>
      </c>
      <c r="M120" s="11">
        <f t="shared" si="481"/>
        <v>1020</v>
      </c>
      <c r="N120" s="11">
        <f t="shared" si="481"/>
        <v>1058</v>
      </c>
      <c r="O120" s="11">
        <f t="shared" si="481"/>
        <v>1096</v>
      </c>
      <c r="P120" s="11">
        <f t="shared" si="481"/>
        <v>1134</v>
      </c>
      <c r="Q120" s="11">
        <f t="shared" si="481"/>
        <v>1172</v>
      </c>
      <c r="R120" s="11">
        <f t="shared" si="481"/>
        <v>1210</v>
      </c>
      <c r="S120" s="11">
        <f t="shared" si="481"/>
        <v>1248</v>
      </c>
      <c r="T120" s="11">
        <f t="shared" si="481"/>
        <v>1286</v>
      </c>
      <c r="U120" s="11">
        <f t="shared" si="481"/>
        <v>1324</v>
      </c>
      <c r="V120" s="11">
        <f t="shared" si="481"/>
        <v>1362</v>
      </c>
      <c r="W120" s="11">
        <f t="shared" si="481"/>
        <v>1400</v>
      </c>
      <c r="X120" s="11">
        <f t="shared" si="481"/>
        <v>1438</v>
      </c>
      <c r="Y120" s="11">
        <f t="shared" si="481"/>
        <v>1476</v>
      </c>
      <c r="Z120" s="11">
        <f t="shared" si="481"/>
        <v>1514</v>
      </c>
      <c r="AA120" s="11">
        <f t="shared" si="481"/>
        <v>1552</v>
      </c>
      <c r="AB120" s="11">
        <f t="shared" si="481"/>
        <v>1590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3"/>
    </row>
    <row r="121" spans="1:39" s="4" customFormat="1" ht="16.899999999999999" customHeight="1">
      <c r="A121" s="136"/>
      <c r="B121" s="86">
        <v>1991</v>
      </c>
      <c r="C121" s="12">
        <v>1185</v>
      </c>
      <c r="D121" s="13" t="s">
        <v>67</v>
      </c>
      <c r="E121" s="14">
        <v>72</v>
      </c>
      <c r="F121" s="13" t="s">
        <v>67</v>
      </c>
      <c r="G121" s="15">
        <v>2265</v>
      </c>
      <c r="H121" s="11">
        <f t="shared" si="414"/>
        <v>1185</v>
      </c>
      <c r="I121" s="11">
        <f>SUM(H121+72)</f>
        <v>1257</v>
      </c>
      <c r="J121" s="11">
        <f t="shared" ref="J121:AL121" si="482">SUM(I121+72)</f>
        <v>1329</v>
      </c>
      <c r="K121" s="11">
        <f t="shared" si="482"/>
        <v>1401</v>
      </c>
      <c r="L121" s="11">
        <f t="shared" si="482"/>
        <v>1473</v>
      </c>
      <c r="M121" s="11">
        <f t="shared" si="482"/>
        <v>1545</v>
      </c>
      <c r="N121" s="11">
        <f t="shared" si="482"/>
        <v>1617</v>
      </c>
      <c r="O121" s="11">
        <f t="shared" si="482"/>
        <v>1689</v>
      </c>
      <c r="P121" s="11">
        <f t="shared" si="482"/>
        <v>1761</v>
      </c>
      <c r="Q121" s="11">
        <f t="shared" si="482"/>
        <v>1833</v>
      </c>
      <c r="R121" s="11">
        <f t="shared" si="482"/>
        <v>1905</v>
      </c>
      <c r="S121" s="11">
        <f t="shared" si="482"/>
        <v>1977</v>
      </c>
      <c r="T121" s="11">
        <f t="shared" si="482"/>
        <v>2049</v>
      </c>
      <c r="U121" s="11">
        <f t="shared" si="482"/>
        <v>2121</v>
      </c>
      <c r="V121" s="11">
        <f t="shared" si="482"/>
        <v>2193</v>
      </c>
      <c r="W121" s="11">
        <f t="shared" si="482"/>
        <v>2265</v>
      </c>
      <c r="X121" s="11">
        <f t="shared" si="482"/>
        <v>2337</v>
      </c>
      <c r="Y121" s="11">
        <f t="shared" si="482"/>
        <v>2409</v>
      </c>
      <c r="Z121" s="11">
        <f t="shared" si="482"/>
        <v>2481</v>
      </c>
      <c r="AA121" s="11">
        <f t="shared" si="482"/>
        <v>2553</v>
      </c>
      <c r="AB121" s="11">
        <f t="shared" si="482"/>
        <v>2625</v>
      </c>
      <c r="AC121" s="11">
        <f t="shared" si="482"/>
        <v>2697</v>
      </c>
      <c r="AD121" s="11">
        <f t="shared" si="482"/>
        <v>2769</v>
      </c>
      <c r="AE121" s="11">
        <f t="shared" si="482"/>
        <v>2841</v>
      </c>
      <c r="AF121" s="11">
        <f t="shared" si="482"/>
        <v>2913</v>
      </c>
      <c r="AG121" s="11">
        <f t="shared" si="482"/>
        <v>2985</v>
      </c>
      <c r="AH121" s="11">
        <f t="shared" si="482"/>
        <v>3057</v>
      </c>
      <c r="AI121" s="11">
        <f t="shared" si="482"/>
        <v>3129</v>
      </c>
      <c r="AJ121" s="11">
        <f t="shared" si="482"/>
        <v>3201</v>
      </c>
      <c r="AK121" s="11">
        <f t="shared" si="482"/>
        <v>3273</v>
      </c>
      <c r="AL121" s="11">
        <f t="shared" si="482"/>
        <v>3345</v>
      </c>
      <c r="AM121" s="113"/>
    </row>
    <row r="122" spans="1:39" s="4" customFormat="1" ht="16.899999999999999" customHeight="1">
      <c r="A122" s="136"/>
      <c r="B122" s="86">
        <v>1994</v>
      </c>
      <c r="C122" s="7">
        <v>1605</v>
      </c>
      <c r="D122" s="8" t="s">
        <v>67</v>
      </c>
      <c r="E122" s="9">
        <v>97</v>
      </c>
      <c r="F122" s="8" t="s">
        <v>67</v>
      </c>
      <c r="G122" s="10">
        <v>3060</v>
      </c>
      <c r="H122" s="11">
        <f t="shared" si="414"/>
        <v>1605</v>
      </c>
      <c r="I122" s="11">
        <f>SUM(H122+97)</f>
        <v>1702</v>
      </c>
      <c r="J122" s="11">
        <f t="shared" ref="J122:AL122" si="483">SUM(I122+97)</f>
        <v>1799</v>
      </c>
      <c r="K122" s="11">
        <f t="shared" si="483"/>
        <v>1896</v>
      </c>
      <c r="L122" s="11">
        <f t="shared" si="483"/>
        <v>1993</v>
      </c>
      <c r="M122" s="11">
        <f t="shared" si="483"/>
        <v>2090</v>
      </c>
      <c r="N122" s="11">
        <f t="shared" si="483"/>
        <v>2187</v>
      </c>
      <c r="O122" s="11">
        <f t="shared" si="483"/>
        <v>2284</v>
      </c>
      <c r="P122" s="11">
        <f t="shared" si="483"/>
        <v>2381</v>
      </c>
      <c r="Q122" s="11">
        <f t="shared" si="483"/>
        <v>2478</v>
      </c>
      <c r="R122" s="11">
        <f t="shared" si="483"/>
        <v>2575</v>
      </c>
      <c r="S122" s="11">
        <f t="shared" si="483"/>
        <v>2672</v>
      </c>
      <c r="T122" s="11">
        <f t="shared" si="483"/>
        <v>2769</v>
      </c>
      <c r="U122" s="11">
        <f t="shared" si="483"/>
        <v>2866</v>
      </c>
      <c r="V122" s="11">
        <f t="shared" si="483"/>
        <v>2963</v>
      </c>
      <c r="W122" s="11">
        <f t="shared" si="483"/>
        <v>3060</v>
      </c>
      <c r="X122" s="11">
        <f t="shared" si="483"/>
        <v>3157</v>
      </c>
      <c r="Y122" s="11">
        <f t="shared" si="483"/>
        <v>3254</v>
      </c>
      <c r="Z122" s="11">
        <f t="shared" si="483"/>
        <v>3351</v>
      </c>
      <c r="AA122" s="11">
        <f t="shared" si="483"/>
        <v>3448</v>
      </c>
      <c r="AB122" s="11">
        <f t="shared" si="483"/>
        <v>3545</v>
      </c>
      <c r="AC122" s="11">
        <f t="shared" si="483"/>
        <v>3642</v>
      </c>
      <c r="AD122" s="11">
        <f t="shared" si="483"/>
        <v>3739</v>
      </c>
      <c r="AE122" s="11">
        <f t="shared" si="483"/>
        <v>3836</v>
      </c>
      <c r="AF122" s="11">
        <f t="shared" si="483"/>
        <v>3933</v>
      </c>
      <c r="AG122" s="11">
        <f t="shared" si="483"/>
        <v>4030</v>
      </c>
      <c r="AH122" s="11">
        <f t="shared" si="483"/>
        <v>4127</v>
      </c>
      <c r="AI122" s="11">
        <f t="shared" si="483"/>
        <v>4224</v>
      </c>
      <c r="AJ122" s="11">
        <f t="shared" si="483"/>
        <v>4321</v>
      </c>
      <c r="AK122" s="11">
        <f t="shared" si="483"/>
        <v>4418</v>
      </c>
      <c r="AL122" s="11">
        <f t="shared" si="483"/>
        <v>4515</v>
      </c>
      <c r="AM122" s="113"/>
    </row>
    <row r="123" spans="1:39" s="4" customFormat="1" ht="16.899999999999999" customHeight="1">
      <c r="A123" s="136"/>
      <c r="B123" s="86">
        <v>2001</v>
      </c>
      <c r="C123" s="12">
        <v>2410</v>
      </c>
      <c r="D123" s="13" t="s">
        <v>67</v>
      </c>
      <c r="E123" s="14">
        <v>145</v>
      </c>
      <c r="F123" s="13" t="s">
        <v>67</v>
      </c>
      <c r="G123" s="15">
        <v>6760</v>
      </c>
      <c r="H123" s="11">
        <f t="shared" si="414"/>
        <v>2410</v>
      </c>
      <c r="I123" s="11">
        <f>SUM(H123+145)</f>
        <v>2555</v>
      </c>
      <c r="J123" s="11">
        <f t="shared" ref="J123:AL123" si="484">SUM(I123+145)</f>
        <v>2700</v>
      </c>
      <c r="K123" s="11">
        <f t="shared" si="484"/>
        <v>2845</v>
      </c>
      <c r="L123" s="11">
        <f t="shared" si="484"/>
        <v>2990</v>
      </c>
      <c r="M123" s="11">
        <f t="shared" si="484"/>
        <v>3135</v>
      </c>
      <c r="N123" s="11">
        <f t="shared" si="484"/>
        <v>3280</v>
      </c>
      <c r="O123" s="11">
        <f t="shared" si="484"/>
        <v>3425</v>
      </c>
      <c r="P123" s="11">
        <f t="shared" si="484"/>
        <v>3570</v>
      </c>
      <c r="Q123" s="11">
        <f t="shared" si="484"/>
        <v>3715</v>
      </c>
      <c r="R123" s="11">
        <f t="shared" si="484"/>
        <v>3860</v>
      </c>
      <c r="S123" s="11">
        <f t="shared" si="484"/>
        <v>4005</v>
      </c>
      <c r="T123" s="11">
        <f t="shared" si="484"/>
        <v>4150</v>
      </c>
      <c r="U123" s="11">
        <f t="shared" si="484"/>
        <v>4295</v>
      </c>
      <c r="V123" s="11">
        <f t="shared" si="484"/>
        <v>4440</v>
      </c>
      <c r="W123" s="11">
        <f t="shared" si="484"/>
        <v>4585</v>
      </c>
      <c r="X123" s="11">
        <f t="shared" si="484"/>
        <v>4730</v>
      </c>
      <c r="Y123" s="11">
        <f t="shared" si="484"/>
        <v>4875</v>
      </c>
      <c r="Z123" s="11">
        <f t="shared" si="484"/>
        <v>5020</v>
      </c>
      <c r="AA123" s="11">
        <f t="shared" si="484"/>
        <v>5165</v>
      </c>
      <c r="AB123" s="11">
        <f t="shared" si="484"/>
        <v>5310</v>
      </c>
      <c r="AC123" s="11">
        <f t="shared" si="484"/>
        <v>5455</v>
      </c>
      <c r="AD123" s="11">
        <f t="shared" si="484"/>
        <v>5600</v>
      </c>
      <c r="AE123" s="11">
        <f t="shared" si="484"/>
        <v>5745</v>
      </c>
      <c r="AF123" s="11">
        <f t="shared" si="484"/>
        <v>5890</v>
      </c>
      <c r="AG123" s="11">
        <f t="shared" si="484"/>
        <v>6035</v>
      </c>
      <c r="AH123" s="11">
        <f t="shared" si="484"/>
        <v>6180</v>
      </c>
      <c r="AI123" s="11">
        <f t="shared" si="484"/>
        <v>6325</v>
      </c>
      <c r="AJ123" s="11">
        <f t="shared" si="484"/>
        <v>6470</v>
      </c>
      <c r="AK123" s="11">
        <f t="shared" si="484"/>
        <v>6615</v>
      </c>
      <c r="AL123" s="11">
        <f t="shared" si="484"/>
        <v>6760</v>
      </c>
      <c r="AM123" s="113"/>
    </row>
    <row r="124" spans="1:39" s="4" customFormat="1" ht="16.899999999999999" customHeight="1">
      <c r="A124" s="136"/>
      <c r="B124" s="86">
        <v>2005</v>
      </c>
      <c r="C124" s="7">
        <v>2770</v>
      </c>
      <c r="D124" s="8" t="s">
        <v>67</v>
      </c>
      <c r="E124" s="9">
        <v>165</v>
      </c>
      <c r="F124" s="8" t="s">
        <v>67</v>
      </c>
      <c r="G124" s="10">
        <v>7720</v>
      </c>
      <c r="H124" s="11">
        <f t="shared" si="414"/>
        <v>2770</v>
      </c>
      <c r="I124" s="11">
        <f>SUM(H124+165)</f>
        <v>2935</v>
      </c>
      <c r="J124" s="11">
        <f t="shared" ref="J124:AL124" si="485">SUM(I124+165)</f>
        <v>3100</v>
      </c>
      <c r="K124" s="11">
        <f t="shared" si="485"/>
        <v>3265</v>
      </c>
      <c r="L124" s="11">
        <f t="shared" si="485"/>
        <v>3430</v>
      </c>
      <c r="M124" s="11">
        <f t="shared" si="485"/>
        <v>3595</v>
      </c>
      <c r="N124" s="11">
        <f t="shared" si="485"/>
        <v>3760</v>
      </c>
      <c r="O124" s="11">
        <f t="shared" si="485"/>
        <v>3925</v>
      </c>
      <c r="P124" s="11">
        <f t="shared" si="485"/>
        <v>4090</v>
      </c>
      <c r="Q124" s="11">
        <f t="shared" si="485"/>
        <v>4255</v>
      </c>
      <c r="R124" s="11">
        <f t="shared" si="485"/>
        <v>4420</v>
      </c>
      <c r="S124" s="11">
        <f t="shared" si="485"/>
        <v>4585</v>
      </c>
      <c r="T124" s="11">
        <f t="shared" si="485"/>
        <v>4750</v>
      </c>
      <c r="U124" s="11">
        <f t="shared" si="485"/>
        <v>4915</v>
      </c>
      <c r="V124" s="11">
        <f t="shared" si="485"/>
        <v>5080</v>
      </c>
      <c r="W124" s="11">
        <f t="shared" si="485"/>
        <v>5245</v>
      </c>
      <c r="X124" s="11">
        <f t="shared" si="485"/>
        <v>5410</v>
      </c>
      <c r="Y124" s="11">
        <f t="shared" si="485"/>
        <v>5575</v>
      </c>
      <c r="Z124" s="11">
        <f t="shared" si="485"/>
        <v>5740</v>
      </c>
      <c r="AA124" s="11">
        <f t="shared" si="485"/>
        <v>5905</v>
      </c>
      <c r="AB124" s="11">
        <f t="shared" si="485"/>
        <v>6070</v>
      </c>
      <c r="AC124" s="11">
        <f t="shared" si="485"/>
        <v>6235</v>
      </c>
      <c r="AD124" s="11">
        <f t="shared" si="485"/>
        <v>6400</v>
      </c>
      <c r="AE124" s="11">
        <f t="shared" si="485"/>
        <v>6565</v>
      </c>
      <c r="AF124" s="11">
        <f t="shared" si="485"/>
        <v>6730</v>
      </c>
      <c r="AG124" s="11">
        <f t="shared" si="485"/>
        <v>6895</v>
      </c>
      <c r="AH124" s="11">
        <f t="shared" si="485"/>
        <v>7060</v>
      </c>
      <c r="AI124" s="11">
        <f t="shared" si="485"/>
        <v>7225</v>
      </c>
      <c r="AJ124" s="11">
        <f t="shared" si="485"/>
        <v>7390</v>
      </c>
      <c r="AK124" s="11">
        <f t="shared" si="485"/>
        <v>7555</v>
      </c>
      <c r="AL124" s="11">
        <f t="shared" si="485"/>
        <v>7720</v>
      </c>
      <c r="AM124" s="113">
        <f>SUM(C124*45%)</f>
        <v>1246.5</v>
      </c>
    </row>
    <row r="125" spans="1:39" s="4" customFormat="1" ht="16.899999999999999" customHeight="1">
      <c r="A125" s="136"/>
      <c r="B125" s="88">
        <v>2007</v>
      </c>
      <c r="C125" s="17">
        <v>3185</v>
      </c>
      <c r="D125" s="18" t="s">
        <v>67</v>
      </c>
      <c r="E125" s="19">
        <v>190</v>
      </c>
      <c r="F125" s="18" t="s">
        <v>67</v>
      </c>
      <c r="G125" s="20">
        <v>8885</v>
      </c>
      <c r="H125" s="16">
        <f t="shared" si="414"/>
        <v>3185</v>
      </c>
      <c r="I125" s="16">
        <f>SUM(H125+190)</f>
        <v>3375</v>
      </c>
      <c r="J125" s="16">
        <f t="shared" ref="J125:AL125" si="486">SUM(I125+190)</f>
        <v>3565</v>
      </c>
      <c r="K125" s="16">
        <f t="shared" si="486"/>
        <v>3755</v>
      </c>
      <c r="L125" s="16">
        <f t="shared" si="486"/>
        <v>3945</v>
      </c>
      <c r="M125" s="16">
        <f t="shared" si="486"/>
        <v>4135</v>
      </c>
      <c r="N125" s="16">
        <f t="shared" si="486"/>
        <v>4325</v>
      </c>
      <c r="O125" s="16">
        <f t="shared" si="486"/>
        <v>4515</v>
      </c>
      <c r="P125" s="16">
        <f t="shared" si="486"/>
        <v>4705</v>
      </c>
      <c r="Q125" s="16">
        <f t="shared" si="486"/>
        <v>4895</v>
      </c>
      <c r="R125" s="16">
        <f t="shared" si="486"/>
        <v>5085</v>
      </c>
      <c r="S125" s="16">
        <f t="shared" si="486"/>
        <v>5275</v>
      </c>
      <c r="T125" s="16">
        <f t="shared" si="486"/>
        <v>5465</v>
      </c>
      <c r="U125" s="16">
        <f t="shared" si="486"/>
        <v>5655</v>
      </c>
      <c r="V125" s="16">
        <f t="shared" si="486"/>
        <v>5845</v>
      </c>
      <c r="W125" s="16">
        <f t="shared" si="486"/>
        <v>6035</v>
      </c>
      <c r="X125" s="16">
        <f t="shared" si="486"/>
        <v>6225</v>
      </c>
      <c r="Y125" s="16">
        <f t="shared" si="486"/>
        <v>6415</v>
      </c>
      <c r="Z125" s="16">
        <f t="shared" si="486"/>
        <v>6605</v>
      </c>
      <c r="AA125" s="16">
        <f t="shared" si="486"/>
        <v>6795</v>
      </c>
      <c r="AB125" s="16">
        <f t="shared" si="486"/>
        <v>6985</v>
      </c>
      <c r="AC125" s="16">
        <f t="shared" si="486"/>
        <v>7175</v>
      </c>
      <c r="AD125" s="16">
        <f t="shared" si="486"/>
        <v>7365</v>
      </c>
      <c r="AE125" s="16">
        <f t="shared" si="486"/>
        <v>7555</v>
      </c>
      <c r="AF125" s="16">
        <f t="shared" si="486"/>
        <v>7745</v>
      </c>
      <c r="AG125" s="16">
        <f t="shared" si="486"/>
        <v>7935</v>
      </c>
      <c r="AH125" s="16">
        <f t="shared" si="486"/>
        <v>8125</v>
      </c>
      <c r="AI125" s="16">
        <f t="shared" si="486"/>
        <v>8315</v>
      </c>
      <c r="AJ125" s="16">
        <f t="shared" si="486"/>
        <v>8505</v>
      </c>
      <c r="AK125" s="16">
        <f t="shared" si="486"/>
        <v>8695</v>
      </c>
      <c r="AL125" s="16">
        <f t="shared" si="486"/>
        <v>8885</v>
      </c>
      <c r="AM125" s="114">
        <f>SUM(C125*45%)</f>
        <v>1433.25</v>
      </c>
    </row>
    <row r="126" spans="1:39" s="4" customFormat="1" ht="16.899999999999999" customHeight="1">
      <c r="A126" s="136"/>
      <c r="B126" s="94">
        <v>2008</v>
      </c>
      <c r="C126" s="12">
        <v>3820</v>
      </c>
      <c r="D126" s="13" t="s">
        <v>67</v>
      </c>
      <c r="E126" s="14">
        <v>230</v>
      </c>
      <c r="F126" s="13" t="s">
        <v>67</v>
      </c>
      <c r="G126" s="15">
        <v>10720</v>
      </c>
      <c r="H126" s="98">
        <f>C126</f>
        <v>3820</v>
      </c>
      <c r="I126" s="11">
        <f>SUM(H126+230)</f>
        <v>4050</v>
      </c>
      <c r="J126" s="11">
        <f t="shared" ref="J126:AL126" si="487">SUM(I126+230)</f>
        <v>4280</v>
      </c>
      <c r="K126" s="11">
        <f t="shared" si="487"/>
        <v>4510</v>
      </c>
      <c r="L126" s="11">
        <f t="shared" si="487"/>
        <v>4740</v>
      </c>
      <c r="M126" s="11">
        <f t="shared" si="487"/>
        <v>4970</v>
      </c>
      <c r="N126" s="11">
        <f t="shared" si="487"/>
        <v>5200</v>
      </c>
      <c r="O126" s="11">
        <f t="shared" si="487"/>
        <v>5430</v>
      </c>
      <c r="P126" s="11">
        <f t="shared" si="487"/>
        <v>5660</v>
      </c>
      <c r="Q126" s="11">
        <f t="shared" si="487"/>
        <v>5890</v>
      </c>
      <c r="R126" s="11">
        <f t="shared" si="487"/>
        <v>6120</v>
      </c>
      <c r="S126" s="11">
        <f t="shared" si="487"/>
        <v>6350</v>
      </c>
      <c r="T126" s="11">
        <f t="shared" si="487"/>
        <v>6580</v>
      </c>
      <c r="U126" s="11">
        <f t="shared" si="487"/>
        <v>6810</v>
      </c>
      <c r="V126" s="11">
        <f t="shared" si="487"/>
        <v>7040</v>
      </c>
      <c r="W126" s="11">
        <f t="shared" si="487"/>
        <v>7270</v>
      </c>
      <c r="X126" s="11">
        <f t="shared" si="487"/>
        <v>7500</v>
      </c>
      <c r="Y126" s="11">
        <f t="shared" si="487"/>
        <v>7730</v>
      </c>
      <c r="Z126" s="11">
        <f t="shared" si="487"/>
        <v>7960</v>
      </c>
      <c r="AA126" s="11">
        <f t="shared" si="487"/>
        <v>8190</v>
      </c>
      <c r="AB126" s="11">
        <f t="shared" si="487"/>
        <v>8420</v>
      </c>
      <c r="AC126" s="11">
        <f t="shared" si="487"/>
        <v>8650</v>
      </c>
      <c r="AD126" s="11">
        <f t="shared" si="487"/>
        <v>8880</v>
      </c>
      <c r="AE126" s="11">
        <f t="shared" si="487"/>
        <v>9110</v>
      </c>
      <c r="AF126" s="11">
        <f t="shared" si="487"/>
        <v>9340</v>
      </c>
      <c r="AG126" s="11">
        <f t="shared" si="487"/>
        <v>9570</v>
      </c>
      <c r="AH126" s="11">
        <f t="shared" si="487"/>
        <v>9800</v>
      </c>
      <c r="AI126" s="11">
        <f t="shared" si="487"/>
        <v>10030</v>
      </c>
      <c r="AJ126" s="11">
        <f t="shared" si="487"/>
        <v>10260</v>
      </c>
      <c r="AK126" s="11">
        <f t="shared" si="487"/>
        <v>10490</v>
      </c>
      <c r="AL126" s="11">
        <f t="shared" si="487"/>
        <v>10720</v>
      </c>
      <c r="AM126" s="113">
        <f>SUM(C126*45%)</f>
        <v>1719</v>
      </c>
    </row>
    <row r="127" spans="1:39" s="30" customFormat="1" ht="16.899999999999999" customHeight="1">
      <c r="A127" s="136"/>
      <c r="B127" s="86">
        <v>2011</v>
      </c>
      <c r="C127" s="12">
        <v>6200</v>
      </c>
      <c r="D127" s="13" t="s">
        <v>67</v>
      </c>
      <c r="E127" s="14">
        <v>380</v>
      </c>
      <c r="F127" s="13" t="s">
        <v>67</v>
      </c>
      <c r="G127" s="15">
        <f>AL127</f>
        <v>17600</v>
      </c>
      <c r="H127" s="11">
        <f>C127</f>
        <v>6200</v>
      </c>
      <c r="I127" s="11">
        <f>SUM(H127+380)</f>
        <v>6580</v>
      </c>
      <c r="J127" s="11">
        <f t="shared" ref="J127:AL127" si="488">SUM(I127+380)</f>
        <v>6960</v>
      </c>
      <c r="K127" s="11">
        <f t="shared" si="488"/>
        <v>7340</v>
      </c>
      <c r="L127" s="11">
        <f t="shared" si="488"/>
        <v>7720</v>
      </c>
      <c r="M127" s="11">
        <f t="shared" si="488"/>
        <v>8100</v>
      </c>
      <c r="N127" s="11">
        <f t="shared" si="488"/>
        <v>8480</v>
      </c>
      <c r="O127" s="11">
        <f t="shared" si="488"/>
        <v>8860</v>
      </c>
      <c r="P127" s="11">
        <f t="shared" si="488"/>
        <v>9240</v>
      </c>
      <c r="Q127" s="11">
        <f t="shared" si="488"/>
        <v>9620</v>
      </c>
      <c r="R127" s="11">
        <f t="shared" si="488"/>
        <v>10000</v>
      </c>
      <c r="S127" s="11">
        <f t="shared" si="488"/>
        <v>10380</v>
      </c>
      <c r="T127" s="11">
        <f t="shared" si="488"/>
        <v>10760</v>
      </c>
      <c r="U127" s="11">
        <f t="shared" si="488"/>
        <v>11140</v>
      </c>
      <c r="V127" s="11">
        <f t="shared" si="488"/>
        <v>11520</v>
      </c>
      <c r="W127" s="11">
        <f t="shared" si="488"/>
        <v>11900</v>
      </c>
      <c r="X127" s="11">
        <f t="shared" si="488"/>
        <v>12280</v>
      </c>
      <c r="Y127" s="11">
        <f t="shared" si="488"/>
        <v>12660</v>
      </c>
      <c r="Z127" s="11">
        <f t="shared" si="488"/>
        <v>13040</v>
      </c>
      <c r="AA127" s="11">
        <f t="shared" si="488"/>
        <v>13420</v>
      </c>
      <c r="AB127" s="11">
        <f t="shared" si="488"/>
        <v>13800</v>
      </c>
      <c r="AC127" s="11">
        <f t="shared" si="488"/>
        <v>14180</v>
      </c>
      <c r="AD127" s="11">
        <f t="shared" si="488"/>
        <v>14560</v>
      </c>
      <c r="AE127" s="11">
        <f t="shared" si="488"/>
        <v>14940</v>
      </c>
      <c r="AF127" s="11">
        <f t="shared" si="488"/>
        <v>15320</v>
      </c>
      <c r="AG127" s="11">
        <f t="shared" si="488"/>
        <v>15700</v>
      </c>
      <c r="AH127" s="11">
        <f t="shared" si="488"/>
        <v>16080</v>
      </c>
      <c r="AI127" s="11">
        <f t="shared" si="488"/>
        <v>16460</v>
      </c>
      <c r="AJ127" s="11">
        <f t="shared" si="488"/>
        <v>16840</v>
      </c>
      <c r="AK127" s="11">
        <f t="shared" si="488"/>
        <v>17220</v>
      </c>
      <c r="AL127" s="11">
        <f t="shared" si="488"/>
        <v>17600</v>
      </c>
      <c r="AM127" s="113"/>
    </row>
    <row r="128" spans="1:39" s="30" customFormat="1" ht="16.899999999999999" customHeight="1">
      <c r="A128" s="136"/>
      <c r="B128" s="86">
        <v>2015</v>
      </c>
      <c r="C128" s="12">
        <v>8015</v>
      </c>
      <c r="D128" s="13" t="s">
        <v>67</v>
      </c>
      <c r="E128" s="14">
        <v>495</v>
      </c>
      <c r="F128" s="13" t="s">
        <v>67</v>
      </c>
      <c r="G128" s="15">
        <v>22865</v>
      </c>
      <c r="H128" s="11">
        <f>C128</f>
        <v>8015</v>
      </c>
      <c r="I128" s="11">
        <f>SUM(H128+495)</f>
        <v>8510</v>
      </c>
      <c r="J128" s="11">
        <f t="shared" ref="J128:AL128" si="489">SUM(I128+495)</f>
        <v>9005</v>
      </c>
      <c r="K128" s="11">
        <f t="shared" si="489"/>
        <v>9500</v>
      </c>
      <c r="L128" s="11">
        <f t="shared" si="489"/>
        <v>9995</v>
      </c>
      <c r="M128" s="11">
        <f t="shared" si="489"/>
        <v>10490</v>
      </c>
      <c r="N128" s="11">
        <f t="shared" si="489"/>
        <v>10985</v>
      </c>
      <c r="O128" s="11">
        <f t="shared" si="489"/>
        <v>11480</v>
      </c>
      <c r="P128" s="11">
        <f t="shared" si="489"/>
        <v>11975</v>
      </c>
      <c r="Q128" s="11">
        <f t="shared" si="489"/>
        <v>12470</v>
      </c>
      <c r="R128" s="11">
        <f t="shared" si="489"/>
        <v>12965</v>
      </c>
      <c r="S128" s="11">
        <f t="shared" si="489"/>
        <v>13460</v>
      </c>
      <c r="T128" s="11">
        <f t="shared" si="489"/>
        <v>13955</v>
      </c>
      <c r="U128" s="11">
        <f t="shared" si="489"/>
        <v>14450</v>
      </c>
      <c r="V128" s="11">
        <f t="shared" si="489"/>
        <v>14945</v>
      </c>
      <c r="W128" s="11">
        <f t="shared" si="489"/>
        <v>15440</v>
      </c>
      <c r="X128" s="11">
        <f t="shared" si="489"/>
        <v>15935</v>
      </c>
      <c r="Y128" s="11">
        <f t="shared" si="489"/>
        <v>16430</v>
      </c>
      <c r="Z128" s="11">
        <f t="shared" si="489"/>
        <v>16925</v>
      </c>
      <c r="AA128" s="11">
        <f t="shared" si="489"/>
        <v>17420</v>
      </c>
      <c r="AB128" s="11">
        <f t="shared" si="489"/>
        <v>17915</v>
      </c>
      <c r="AC128" s="11">
        <f t="shared" si="489"/>
        <v>18410</v>
      </c>
      <c r="AD128" s="11">
        <f t="shared" si="489"/>
        <v>18905</v>
      </c>
      <c r="AE128" s="11">
        <f t="shared" si="489"/>
        <v>19400</v>
      </c>
      <c r="AF128" s="11">
        <f t="shared" si="489"/>
        <v>19895</v>
      </c>
      <c r="AG128" s="11">
        <f t="shared" si="489"/>
        <v>20390</v>
      </c>
      <c r="AH128" s="11">
        <f t="shared" si="489"/>
        <v>20885</v>
      </c>
      <c r="AI128" s="11">
        <f t="shared" si="489"/>
        <v>21380</v>
      </c>
      <c r="AJ128" s="11">
        <f t="shared" si="489"/>
        <v>21875</v>
      </c>
      <c r="AK128" s="11">
        <f t="shared" si="489"/>
        <v>22370</v>
      </c>
      <c r="AL128" s="11">
        <f t="shared" si="489"/>
        <v>22865</v>
      </c>
      <c r="AM128" s="113"/>
    </row>
    <row r="129" spans="1:39" s="30" customFormat="1" ht="16.899999999999999" customHeight="1" thickBot="1">
      <c r="A129" s="137"/>
      <c r="B129" s="96">
        <v>2016</v>
      </c>
      <c r="C129" s="32">
        <v>9860</v>
      </c>
      <c r="D129" s="109" t="s">
        <v>67</v>
      </c>
      <c r="E129" s="33">
        <v>610</v>
      </c>
      <c r="F129" s="109" t="s">
        <v>67</v>
      </c>
      <c r="G129" s="34">
        <v>28160</v>
      </c>
      <c r="H129" s="31">
        <f>C129</f>
        <v>9860</v>
      </c>
      <c r="I129" s="11">
        <f>SUM(H129+610)</f>
        <v>10470</v>
      </c>
      <c r="J129" s="11">
        <f t="shared" ref="J129:AL129" si="490">SUM(I129+610)</f>
        <v>11080</v>
      </c>
      <c r="K129" s="11">
        <f t="shared" si="490"/>
        <v>11690</v>
      </c>
      <c r="L129" s="11">
        <f t="shared" si="490"/>
        <v>12300</v>
      </c>
      <c r="M129" s="11">
        <f t="shared" si="490"/>
        <v>12910</v>
      </c>
      <c r="N129" s="11">
        <f t="shared" si="490"/>
        <v>13520</v>
      </c>
      <c r="O129" s="11">
        <f t="shared" si="490"/>
        <v>14130</v>
      </c>
      <c r="P129" s="11">
        <f t="shared" si="490"/>
        <v>14740</v>
      </c>
      <c r="Q129" s="11">
        <f t="shared" si="490"/>
        <v>15350</v>
      </c>
      <c r="R129" s="11">
        <f t="shared" si="490"/>
        <v>15960</v>
      </c>
      <c r="S129" s="11">
        <f t="shared" si="490"/>
        <v>16570</v>
      </c>
      <c r="T129" s="11">
        <f t="shared" si="490"/>
        <v>17180</v>
      </c>
      <c r="U129" s="11">
        <f t="shared" si="490"/>
        <v>17790</v>
      </c>
      <c r="V129" s="11">
        <f t="shared" si="490"/>
        <v>18400</v>
      </c>
      <c r="W129" s="11">
        <f t="shared" si="490"/>
        <v>19010</v>
      </c>
      <c r="X129" s="11">
        <f t="shared" si="490"/>
        <v>19620</v>
      </c>
      <c r="Y129" s="11">
        <f t="shared" si="490"/>
        <v>20230</v>
      </c>
      <c r="Z129" s="11">
        <f t="shared" si="490"/>
        <v>20840</v>
      </c>
      <c r="AA129" s="11">
        <f t="shared" si="490"/>
        <v>21450</v>
      </c>
      <c r="AB129" s="11">
        <f t="shared" si="490"/>
        <v>22060</v>
      </c>
      <c r="AC129" s="11">
        <f t="shared" si="490"/>
        <v>22670</v>
      </c>
      <c r="AD129" s="11">
        <f t="shared" si="490"/>
        <v>23280</v>
      </c>
      <c r="AE129" s="11">
        <f t="shared" si="490"/>
        <v>23890</v>
      </c>
      <c r="AF129" s="11">
        <f t="shared" si="490"/>
        <v>24500</v>
      </c>
      <c r="AG129" s="11">
        <f t="shared" si="490"/>
        <v>25110</v>
      </c>
      <c r="AH129" s="11">
        <f t="shared" si="490"/>
        <v>25720</v>
      </c>
      <c r="AI129" s="11">
        <f t="shared" si="490"/>
        <v>26330</v>
      </c>
      <c r="AJ129" s="11">
        <f t="shared" si="490"/>
        <v>26940</v>
      </c>
      <c r="AK129" s="11">
        <f t="shared" si="490"/>
        <v>27550</v>
      </c>
      <c r="AL129" s="11">
        <f t="shared" si="490"/>
        <v>28160</v>
      </c>
      <c r="AM129" s="120"/>
    </row>
    <row r="130" spans="1:39" s="4" customFormat="1" ht="16.899999999999999" customHeight="1">
      <c r="A130" s="138">
        <v>10</v>
      </c>
      <c r="B130" s="85">
        <v>1972</v>
      </c>
      <c r="C130" s="41">
        <v>250</v>
      </c>
      <c r="D130" s="42" t="s">
        <v>67</v>
      </c>
      <c r="E130" s="43">
        <v>18</v>
      </c>
      <c r="F130" s="42" t="s">
        <v>67</v>
      </c>
      <c r="G130" s="44" t="s">
        <v>26</v>
      </c>
      <c r="H130" s="36">
        <f t="shared" si="414"/>
        <v>250</v>
      </c>
      <c r="I130" s="36">
        <f>SUM(H130+18)</f>
        <v>268</v>
      </c>
      <c r="J130" s="36">
        <f>SUM(I130+18)</f>
        <v>286</v>
      </c>
      <c r="K130" s="36">
        <f>SUM(J130+18)</f>
        <v>304</v>
      </c>
      <c r="L130" s="36">
        <f>SUM(K130+18)</f>
        <v>322</v>
      </c>
      <c r="M130" s="36">
        <f>SUM(L130+18)</f>
        <v>340</v>
      </c>
      <c r="N130" s="36">
        <f>SUM(M130+20)</f>
        <v>360</v>
      </c>
      <c r="O130" s="36">
        <f t="shared" ref="O130:W130" si="491">SUM(N130+20)</f>
        <v>380</v>
      </c>
      <c r="P130" s="36">
        <f t="shared" si="491"/>
        <v>400</v>
      </c>
      <c r="Q130" s="36">
        <f t="shared" si="491"/>
        <v>420</v>
      </c>
      <c r="R130" s="36">
        <f t="shared" si="491"/>
        <v>440</v>
      </c>
      <c r="S130" s="36">
        <f t="shared" si="491"/>
        <v>460</v>
      </c>
      <c r="T130" s="36">
        <f t="shared" si="491"/>
        <v>480</v>
      </c>
      <c r="U130" s="36">
        <f t="shared" si="491"/>
        <v>500</v>
      </c>
      <c r="V130" s="36">
        <f t="shared" si="491"/>
        <v>520</v>
      </c>
      <c r="W130" s="36">
        <f t="shared" si="491"/>
        <v>540</v>
      </c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116"/>
    </row>
    <row r="131" spans="1:39" s="4" customFormat="1" ht="16.899999999999999" customHeight="1">
      <c r="A131" s="139"/>
      <c r="B131" s="86">
        <v>1977</v>
      </c>
      <c r="C131" s="7">
        <v>410</v>
      </c>
      <c r="D131" s="8" t="s">
        <v>67</v>
      </c>
      <c r="E131" s="9">
        <v>22</v>
      </c>
      <c r="F131" s="8" t="s">
        <v>67</v>
      </c>
      <c r="G131" s="10" t="s">
        <v>77</v>
      </c>
      <c r="H131" s="11">
        <f t="shared" si="414"/>
        <v>410</v>
      </c>
      <c r="I131" s="11">
        <f>SUM(H131+22)</f>
        <v>432</v>
      </c>
      <c r="J131" s="11">
        <f>SUM(I131+22)</f>
        <v>454</v>
      </c>
      <c r="K131" s="11">
        <f>SUM(J131+22)</f>
        <v>476</v>
      </c>
      <c r="L131" s="11">
        <f>SUM(K131+22)</f>
        <v>498</v>
      </c>
      <c r="M131" s="11">
        <f>SUM(L131+22)</f>
        <v>520</v>
      </c>
      <c r="N131" s="11">
        <f>SUM(M131+24)</f>
        <v>544</v>
      </c>
      <c r="O131" s="11">
        <f t="shared" ref="O131:W131" si="492">SUM(N131+24)</f>
        <v>568</v>
      </c>
      <c r="P131" s="11">
        <f t="shared" si="492"/>
        <v>592</v>
      </c>
      <c r="Q131" s="11">
        <f t="shared" si="492"/>
        <v>616</v>
      </c>
      <c r="R131" s="11">
        <f t="shared" si="492"/>
        <v>640</v>
      </c>
      <c r="S131" s="11">
        <f t="shared" si="492"/>
        <v>664</v>
      </c>
      <c r="T131" s="11">
        <f t="shared" si="492"/>
        <v>688</v>
      </c>
      <c r="U131" s="11">
        <f t="shared" si="492"/>
        <v>712</v>
      </c>
      <c r="V131" s="11">
        <f t="shared" si="492"/>
        <v>736</v>
      </c>
      <c r="W131" s="11">
        <f t="shared" si="492"/>
        <v>760</v>
      </c>
      <c r="X131" s="11">
        <f>SUM(W131+28)</f>
        <v>788</v>
      </c>
      <c r="Y131" s="11">
        <f>SUM(X131+28)</f>
        <v>816</v>
      </c>
      <c r="Z131" s="11">
        <f>SUM(Y131+28)</f>
        <v>844</v>
      </c>
      <c r="AA131" s="11">
        <f>SUM(Z131+28)</f>
        <v>872</v>
      </c>
      <c r="AB131" s="11">
        <f>SUM(AA131+28)</f>
        <v>900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3"/>
    </row>
    <row r="132" spans="1:39" s="4" customFormat="1" ht="16.899999999999999" customHeight="1">
      <c r="A132" s="139"/>
      <c r="B132" s="86">
        <v>1983</v>
      </c>
      <c r="C132" s="12">
        <v>660</v>
      </c>
      <c r="D132" s="13" t="s">
        <v>67</v>
      </c>
      <c r="E132" s="14">
        <v>32</v>
      </c>
      <c r="F132" s="13" t="s">
        <v>67</v>
      </c>
      <c r="G132" s="15" t="s">
        <v>27</v>
      </c>
      <c r="H132" s="11">
        <v>724</v>
      </c>
      <c r="I132" s="11">
        <f>SUM(H132+32)</f>
        <v>756</v>
      </c>
      <c r="J132" s="11">
        <f t="shared" ref="J132:R132" si="493">SUM(I132+32)</f>
        <v>788</v>
      </c>
      <c r="K132" s="11">
        <f t="shared" si="493"/>
        <v>820</v>
      </c>
      <c r="L132" s="11">
        <f t="shared" si="493"/>
        <v>852</v>
      </c>
      <c r="M132" s="11">
        <f t="shared" si="493"/>
        <v>884</v>
      </c>
      <c r="N132" s="11">
        <f t="shared" si="493"/>
        <v>916</v>
      </c>
      <c r="O132" s="11">
        <f t="shared" si="493"/>
        <v>948</v>
      </c>
      <c r="P132" s="11">
        <f t="shared" si="493"/>
        <v>980</v>
      </c>
      <c r="Q132" s="11">
        <f t="shared" si="493"/>
        <v>1012</v>
      </c>
      <c r="R132" s="11">
        <f t="shared" si="493"/>
        <v>1044</v>
      </c>
      <c r="S132" s="11">
        <f t="shared" ref="S132" si="494">SUM(R132+32)</f>
        <v>1076</v>
      </c>
      <c r="T132" s="11">
        <f t="shared" ref="T132" si="495">SUM(S132+32)</f>
        <v>1108</v>
      </c>
      <c r="U132" s="11">
        <f t="shared" ref="U132" si="496">SUM(T132+32)</f>
        <v>1140</v>
      </c>
      <c r="V132" s="11">
        <f t="shared" ref="V132" si="497">SUM(U132+32)</f>
        <v>1172</v>
      </c>
      <c r="W132" s="11">
        <f t="shared" ref="W132" si="498">SUM(V132+32)</f>
        <v>1204</v>
      </c>
      <c r="X132" s="11">
        <f t="shared" ref="X132" si="499">SUM(W132+32)</f>
        <v>1236</v>
      </c>
      <c r="Y132" s="11">
        <f t="shared" ref="Y132" si="500">SUM(X132+32)</f>
        <v>1268</v>
      </c>
      <c r="Z132" s="11">
        <f t="shared" ref="Z132" si="501">SUM(Y132+32)</f>
        <v>1300</v>
      </c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3"/>
    </row>
    <row r="133" spans="1:39" s="4" customFormat="1" ht="16.899999999999999" customHeight="1">
      <c r="A133" s="139"/>
      <c r="B133" s="86">
        <v>1983</v>
      </c>
      <c r="C133" s="7">
        <v>660</v>
      </c>
      <c r="D133" s="8" t="s">
        <v>67</v>
      </c>
      <c r="E133" s="9">
        <v>32</v>
      </c>
      <c r="F133" s="8" t="s">
        <v>67</v>
      </c>
      <c r="G133" s="10" t="s">
        <v>28</v>
      </c>
      <c r="H133" s="11">
        <f t="shared" si="414"/>
        <v>660</v>
      </c>
      <c r="I133" s="11">
        <f>SUM(H133+32)</f>
        <v>692</v>
      </c>
      <c r="J133" s="11">
        <f t="shared" ref="J133:AB133" si="502">SUM(I133+32)</f>
        <v>724</v>
      </c>
      <c r="K133" s="11">
        <f t="shared" si="502"/>
        <v>756</v>
      </c>
      <c r="L133" s="11">
        <f t="shared" si="502"/>
        <v>788</v>
      </c>
      <c r="M133" s="11">
        <f t="shared" si="502"/>
        <v>820</v>
      </c>
      <c r="N133" s="11">
        <f t="shared" si="502"/>
        <v>852</v>
      </c>
      <c r="O133" s="11">
        <f t="shared" si="502"/>
        <v>884</v>
      </c>
      <c r="P133" s="11">
        <f t="shared" si="502"/>
        <v>916</v>
      </c>
      <c r="Q133" s="11">
        <f t="shared" si="502"/>
        <v>948</v>
      </c>
      <c r="R133" s="11">
        <f t="shared" si="502"/>
        <v>980</v>
      </c>
      <c r="S133" s="11">
        <f t="shared" si="502"/>
        <v>1012</v>
      </c>
      <c r="T133" s="11">
        <f t="shared" si="502"/>
        <v>1044</v>
      </c>
      <c r="U133" s="11">
        <f t="shared" si="502"/>
        <v>1076</v>
      </c>
      <c r="V133" s="11">
        <f t="shared" si="502"/>
        <v>1108</v>
      </c>
      <c r="W133" s="11">
        <f t="shared" si="502"/>
        <v>1140</v>
      </c>
      <c r="X133" s="11">
        <f t="shared" si="502"/>
        <v>1172</v>
      </c>
      <c r="Y133" s="11">
        <f t="shared" si="502"/>
        <v>1204</v>
      </c>
      <c r="Z133" s="11">
        <f t="shared" si="502"/>
        <v>1236</v>
      </c>
      <c r="AA133" s="11">
        <f t="shared" si="502"/>
        <v>1268</v>
      </c>
      <c r="AB133" s="11">
        <f t="shared" si="502"/>
        <v>1300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3"/>
    </row>
    <row r="134" spans="1:39" s="4" customFormat="1" ht="16.899999999999999" customHeight="1">
      <c r="A134" s="139"/>
      <c r="B134" s="86">
        <v>1987</v>
      </c>
      <c r="C134" s="12">
        <v>870</v>
      </c>
      <c r="D134" s="13" t="s">
        <v>67</v>
      </c>
      <c r="E134" s="14">
        <v>42</v>
      </c>
      <c r="F134" s="13" t="s">
        <v>67</v>
      </c>
      <c r="G134" s="15">
        <v>1710</v>
      </c>
      <c r="H134" s="11">
        <f t="shared" si="414"/>
        <v>870</v>
      </c>
      <c r="I134" s="11">
        <f>SUM(H134+42)</f>
        <v>912</v>
      </c>
      <c r="J134" s="11">
        <f t="shared" ref="J134:AB134" si="503">SUM(I134+42)</f>
        <v>954</v>
      </c>
      <c r="K134" s="11">
        <f t="shared" si="503"/>
        <v>996</v>
      </c>
      <c r="L134" s="11">
        <f t="shared" si="503"/>
        <v>1038</v>
      </c>
      <c r="M134" s="11">
        <f t="shared" si="503"/>
        <v>1080</v>
      </c>
      <c r="N134" s="11">
        <f t="shared" si="503"/>
        <v>1122</v>
      </c>
      <c r="O134" s="11">
        <f t="shared" si="503"/>
        <v>1164</v>
      </c>
      <c r="P134" s="11">
        <f t="shared" si="503"/>
        <v>1206</v>
      </c>
      <c r="Q134" s="11">
        <f t="shared" si="503"/>
        <v>1248</v>
      </c>
      <c r="R134" s="11">
        <f t="shared" si="503"/>
        <v>1290</v>
      </c>
      <c r="S134" s="11">
        <f t="shared" si="503"/>
        <v>1332</v>
      </c>
      <c r="T134" s="11">
        <f t="shared" si="503"/>
        <v>1374</v>
      </c>
      <c r="U134" s="11">
        <f t="shared" si="503"/>
        <v>1416</v>
      </c>
      <c r="V134" s="11">
        <f t="shared" si="503"/>
        <v>1458</v>
      </c>
      <c r="W134" s="11">
        <f t="shared" si="503"/>
        <v>1500</v>
      </c>
      <c r="X134" s="11">
        <f t="shared" si="503"/>
        <v>1542</v>
      </c>
      <c r="Y134" s="11">
        <f t="shared" si="503"/>
        <v>1584</v>
      </c>
      <c r="Z134" s="11">
        <f t="shared" si="503"/>
        <v>1626</v>
      </c>
      <c r="AA134" s="11">
        <f t="shared" si="503"/>
        <v>1668</v>
      </c>
      <c r="AB134" s="11">
        <f t="shared" si="503"/>
        <v>1710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3"/>
    </row>
    <row r="135" spans="1:39" s="4" customFormat="1" ht="16.899999999999999" customHeight="1">
      <c r="A135" s="139"/>
      <c r="B135" s="86">
        <v>1991</v>
      </c>
      <c r="C135" s="7">
        <v>1230</v>
      </c>
      <c r="D135" s="8" t="s">
        <v>67</v>
      </c>
      <c r="E135" s="9">
        <v>79</v>
      </c>
      <c r="F135" s="8" t="s">
        <v>67</v>
      </c>
      <c r="G135" s="10">
        <v>2415</v>
      </c>
      <c r="H135" s="11">
        <f t="shared" si="414"/>
        <v>1230</v>
      </c>
      <c r="I135" s="11">
        <f>SUM(H135+79)</f>
        <v>1309</v>
      </c>
      <c r="J135" s="11">
        <f t="shared" ref="J135:AL135" si="504">SUM(I135+79)</f>
        <v>1388</v>
      </c>
      <c r="K135" s="11">
        <f t="shared" si="504"/>
        <v>1467</v>
      </c>
      <c r="L135" s="11">
        <f t="shared" si="504"/>
        <v>1546</v>
      </c>
      <c r="M135" s="11">
        <f t="shared" si="504"/>
        <v>1625</v>
      </c>
      <c r="N135" s="11">
        <f t="shared" si="504"/>
        <v>1704</v>
      </c>
      <c r="O135" s="11">
        <f t="shared" si="504"/>
        <v>1783</v>
      </c>
      <c r="P135" s="11">
        <f t="shared" si="504"/>
        <v>1862</v>
      </c>
      <c r="Q135" s="11">
        <f t="shared" si="504"/>
        <v>1941</v>
      </c>
      <c r="R135" s="11">
        <f t="shared" si="504"/>
        <v>2020</v>
      </c>
      <c r="S135" s="11">
        <f t="shared" si="504"/>
        <v>2099</v>
      </c>
      <c r="T135" s="11">
        <f t="shared" si="504"/>
        <v>2178</v>
      </c>
      <c r="U135" s="11">
        <f t="shared" si="504"/>
        <v>2257</v>
      </c>
      <c r="V135" s="11">
        <f t="shared" si="504"/>
        <v>2336</v>
      </c>
      <c r="W135" s="11">
        <f t="shared" si="504"/>
        <v>2415</v>
      </c>
      <c r="X135" s="11">
        <f t="shared" si="504"/>
        <v>2494</v>
      </c>
      <c r="Y135" s="11">
        <f t="shared" si="504"/>
        <v>2573</v>
      </c>
      <c r="Z135" s="11">
        <f t="shared" si="504"/>
        <v>2652</v>
      </c>
      <c r="AA135" s="11">
        <f t="shared" si="504"/>
        <v>2731</v>
      </c>
      <c r="AB135" s="11">
        <f t="shared" si="504"/>
        <v>2810</v>
      </c>
      <c r="AC135" s="11">
        <f t="shared" si="504"/>
        <v>2889</v>
      </c>
      <c r="AD135" s="11">
        <f t="shared" si="504"/>
        <v>2968</v>
      </c>
      <c r="AE135" s="11">
        <f t="shared" si="504"/>
        <v>3047</v>
      </c>
      <c r="AF135" s="11">
        <f t="shared" si="504"/>
        <v>3126</v>
      </c>
      <c r="AG135" s="11">
        <f t="shared" si="504"/>
        <v>3205</v>
      </c>
      <c r="AH135" s="11">
        <f t="shared" si="504"/>
        <v>3284</v>
      </c>
      <c r="AI135" s="11">
        <f t="shared" si="504"/>
        <v>3363</v>
      </c>
      <c r="AJ135" s="11">
        <f t="shared" si="504"/>
        <v>3442</v>
      </c>
      <c r="AK135" s="11">
        <f t="shared" si="504"/>
        <v>3521</v>
      </c>
      <c r="AL135" s="11">
        <f t="shared" si="504"/>
        <v>3600</v>
      </c>
      <c r="AM135" s="113"/>
    </row>
    <row r="136" spans="1:39" s="4" customFormat="1" ht="16.899999999999999" customHeight="1">
      <c r="A136" s="139"/>
      <c r="B136" s="86">
        <v>1994</v>
      </c>
      <c r="C136" s="12">
        <v>1660</v>
      </c>
      <c r="D136" s="13" t="s">
        <v>67</v>
      </c>
      <c r="E136" s="14">
        <v>107</v>
      </c>
      <c r="F136" s="13" t="s">
        <v>67</v>
      </c>
      <c r="G136" s="15">
        <v>3265</v>
      </c>
      <c r="H136" s="11">
        <f t="shared" si="414"/>
        <v>1660</v>
      </c>
      <c r="I136" s="11">
        <f>SUM(H136+107)</f>
        <v>1767</v>
      </c>
      <c r="J136" s="11">
        <f t="shared" ref="J136:AL136" si="505">SUM(I136+107)</f>
        <v>1874</v>
      </c>
      <c r="K136" s="11">
        <f t="shared" si="505"/>
        <v>1981</v>
      </c>
      <c r="L136" s="11">
        <f t="shared" si="505"/>
        <v>2088</v>
      </c>
      <c r="M136" s="11">
        <f t="shared" si="505"/>
        <v>2195</v>
      </c>
      <c r="N136" s="11">
        <f t="shared" si="505"/>
        <v>2302</v>
      </c>
      <c r="O136" s="11">
        <f t="shared" si="505"/>
        <v>2409</v>
      </c>
      <c r="P136" s="11">
        <f t="shared" si="505"/>
        <v>2516</v>
      </c>
      <c r="Q136" s="11">
        <f t="shared" si="505"/>
        <v>2623</v>
      </c>
      <c r="R136" s="11">
        <f t="shared" si="505"/>
        <v>2730</v>
      </c>
      <c r="S136" s="11">
        <f t="shared" si="505"/>
        <v>2837</v>
      </c>
      <c r="T136" s="11">
        <f t="shared" si="505"/>
        <v>2944</v>
      </c>
      <c r="U136" s="11">
        <f t="shared" si="505"/>
        <v>3051</v>
      </c>
      <c r="V136" s="11">
        <f t="shared" si="505"/>
        <v>3158</v>
      </c>
      <c r="W136" s="11">
        <f t="shared" si="505"/>
        <v>3265</v>
      </c>
      <c r="X136" s="11">
        <f t="shared" si="505"/>
        <v>3372</v>
      </c>
      <c r="Y136" s="11">
        <f t="shared" si="505"/>
        <v>3479</v>
      </c>
      <c r="Z136" s="11">
        <f t="shared" si="505"/>
        <v>3586</v>
      </c>
      <c r="AA136" s="11">
        <f t="shared" si="505"/>
        <v>3693</v>
      </c>
      <c r="AB136" s="11">
        <f t="shared" si="505"/>
        <v>3800</v>
      </c>
      <c r="AC136" s="11">
        <f t="shared" si="505"/>
        <v>3907</v>
      </c>
      <c r="AD136" s="11">
        <f t="shared" si="505"/>
        <v>4014</v>
      </c>
      <c r="AE136" s="11">
        <f t="shared" si="505"/>
        <v>4121</v>
      </c>
      <c r="AF136" s="11">
        <f t="shared" si="505"/>
        <v>4228</v>
      </c>
      <c r="AG136" s="11">
        <f t="shared" si="505"/>
        <v>4335</v>
      </c>
      <c r="AH136" s="11">
        <f t="shared" si="505"/>
        <v>4442</v>
      </c>
      <c r="AI136" s="11">
        <f t="shared" si="505"/>
        <v>4549</v>
      </c>
      <c r="AJ136" s="11">
        <f t="shared" si="505"/>
        <v>4656</v>
      </c>
      <c r="AK136" s="11">
        <f t="shared" si="505"/>
        <v>4763</v>
      </c>
      <c r="AL136" s="11">
        <f t="shared" si="505"/>
        <v>4870</v>
      </c>
      <c r="AM136" s="113"/>
    </row>
    <row r="137" spans="1:39" s="4" customFormat="1" ht="16.899999999999999" customHeight="1">
      <c r="A137" s="139"/>
      <c r="B137" s="86">
        <v>2001</v>
      </c>
      <c r="C137" s="7">
        <v>2490</v>
      </c>
      <c r="D137" s="8" t="s">
        <v>67</v>
      </c>
      <c r="E137" s="9">
        <v>160</v>
      </c>
      <c r="F137" s="8" t="s">
        <v>67</v>
      </c>
      <c r="G137" s="10">
        <v>7290</v>
      </c>
      <c r="H137" s="11">
        <f t="shared" si="414"/>
        <v>2490</v>
      </c>
      <c r="I137" s="11">
        <f>SUM(H137+160)</f>
        <v>2650</v>
      </c>
      <c r="J137" s="11">
        <f t="shared" ref="J137:AL137" si="506">SUM(I137+160)</f>
        <v>2810</v>
      </c>
      <c r="K137" s="11">
        <f t="shared" si="506"/>
        <v>2970</v>
      </c>
      <c r="L137" s="11">
        <f t="shared" si="506"/>
        <v>3130</v>
      </c>
      <c r="M137" s="11">
        <f t="shared" si="506"/>
        <v>3290</v>
      </c>
      <c r="N137" s="11">
        <f t="shared" si="506"/>
        <v>3450</v>
      </c>
      <c r="O137" s="11">
        <f t="shared" si="506"/>
        <v>3610</v>
      </c>
      <c r="P137" s="11">
        <f t="shared" si="506"/>
        <v>3770</v>
      </c>
      <c r="Q137" s="11">
        <f t="shared" si="506"/>
        <v>3930</v>
      </c>
      <c r="R137" s="11">
        <f t="shared" si="506"/>
        <v>4090</v>
      </c>
      <c r="S137" s="11">
        <f t="shared" si="506"/>
        <v>4250</v>
      </c>
      <c r="T137" s="11">
        <f t="shared" si="506"/>
        <v>4410</v>
      </c>
      <c r="U137" s="11">
        <f t="shared" si="506"/>
        <v>4570</v>
      </c>
      <c r="V137" s="11">
        <f t="shared" si="506"/>
        <v>4730</v>
      </c>
      <c r="W137" s="11">
        <f t="shared" si="506"/>
        <v>4890</v>
      </c>
      <c r="X137" s="11">
        <f t="shared" si="506"/>
        <v>5050</v>
      </c>
      <c r="Y137" s="11">
        <f t="shared" si="506"/>
        <v>5210</v>
      </c>
      <c r="Z137" s="11">
        <f t="shared" si="506"/>
        <v>5370</v>
      </c>
      <c r="AA137" s="11">
        <f t="shared" si="506"/>
        <v>5530</v>
      </c>
      <c r="AB137" s="11">
        <f t="shared" si="506"/>
        <v>5690</v>
      </c>
      <c r="AC137" s="11">
        <f t="shared" si="506"/>
        <v>5850</v>
      </c>
      <c r="AD137" s="11">
        <f t="shared" si="506"/>
        <v>6010</v>
      </c>
      <c r="AE137" s="11">
        <f t="shared" si="506"/>
        <v>6170</v>
      </c>
      <c r="AF137" s="11">
        <f t="shared" si="506"/>
        <v>6330</v>
      </c>
      <c r="AG137" s="11">
        <f t="shared" si="506"/>
        <v>6490</v>
      </c>
      <c r="AH137" s="11">
        <f t="shared" si="506"/>
        <v>6650</v>
      </c>
      <c r="AI137" s="11">
        <f t="shared" si="506"/>
        <v>6810</v>
      </c>
      <c r="AJ137" s="11">
        <f t="shared" si="506"/>
        <v>6970</v>
      </c>
      <c r="AK137" s="11">
        <f t="shared" si="506"/>
        <v>7130</v>
      </c>
      <c r="AL137" s="11">
        <f t="shared" si="506"/>
        <v>7290</v>
      </c>
      <c r="AM137" s="113"/>
    </row>
    <row r="138" spans="1:39" s="4" customFormat="1" ht="16.899999999999999" customHeight="1">
      <c r="A138" s="139"/>
      <c r="B138" s="86">
        <v>2005</v>
      </c>
      <c r="C138" s="12">
        <v>2865</v>
      </c>
      <c r="D138" s="13" t="s">
        <v>67</v>
      </c>
      <c r="E138" s="14">
        <v>185</v>
      </c>
      <c r="F138" s="13" t="s">
        <v>67</v>
      </c>
      <c r="G138" s="15">
        <v>8415</v>
      </c>
      <c r="H138" s="11">
        <f t="shared" si="414"/>
        <v>2865</v>
      </c>
      <c r="I138" s="11">
        <f>SUM(H138+185)</f>
        <v>3050</v>
      </c>
      <c r="J138" s="11">
        <f t="shared" ref="J138:AL138" si="507">SUM(I138+185)</f>
        <v>3235</v>
      </c>
      <c r="K138" s="11">
        <f t="shared" si="507"/>
        <v>3420</v>
      </c>
      <c r="L138" s="11">
        <f t="shared" si="507"/>
        <v>3605</v>
      </c>
      <c r="M138" s="11">
        <f t="shared" si="507"/>
        <v>3790</v>
      </c>
      <c r="N138" s="11">
        <f t="shared" si="507"/>
        <v>3975</v>
      </c>
      <c r="O138" s="11">
        <f t="shared" si="507"/>
        <v>4160</v>
      </c>
      <c r="P138" s="11">
        <f t="shared" si="507"/>
        <v>4345</v>
      </c>
      <c r="Q138" s="11">
        <f t="shared" si="507"/>
        <v>4530</v>
      </c>
      <c r="R138" s="11">
        <f t="shared" si="507"/>
        <v>4715</v>
      </c>
      <c r="S138" s="11">
        <f t="shared" si="507"/>
        <v>4900</v>
      </c>
      <c r="T138" s="11">
        <f t="shared" si="507"/>
        <v>5085</v>
      </c>
      <c r="U138" s="11">
        <f t="shared" si="507"/>
        <v>5270</v>
      </c>
      <c r="V138" s="11">
        <f t="shared" si="507"/>
        <v>5455</v>
      </c>
      <c r="W138" s="11">
        <f t="shared" si="507"/>
        <v>5640</v>
      </c>
      <c r="X138" s="11">
        <f t="shared" si="507"/>
        <v>5825</v>
      </c>
      <c r="Y138" s="11">
        <f t="shared" si="507"/>
        <v>6010</v>
      </c>
      <c r="Z138" s="11">
        <f t="shared" si="507"/>
        <v>6195</v>
      </c>
      <c r="AA138" s="11">
        <f t="shared" si="507"/>
        <v>6380</v>
      </c>
      <c r="AB138" s="11">
        <f t="shared" si="507"/>
        <v>6565</v>
      </c>
      <c r="AC138" s="11">
        <f t="shared" si="507"/>
        <v>6750</v>
      </c>
      <c r="AD138" s="11">
        <f t="shared" si="507"/>
        <v>6935</v>
      </c>
      <c r="AE138" s="11">
        <f t="shared" si="507"/>
        <v>7120</v>
      </c>
      <c r="AF138" s="11">
        <f t="shared" si="507"/>
        <v>7305</v>
      </c>
      <c r="AG138" s="11">
        <f t="shared" si="507"/>
        <v>7490</v>
      </c>
      <c r="AH138" s="11">
        <f t="shared" si="507"/>
        <v>7675</v>
      </c>
      <c r="AI138" s="11">
        <f t="shared" si="507"/>
        <v>7860</v>
      </c>
      <c r="AJ138" s="11">
        <f t="shared" si="507"/>
        <v>8045</v>
      </c>
      <c r="AK138" s="11">
        <f t="shared" si="507"/>
        <v>8230</v>
      </c>
      <c r="AL138" s="11">
        <f t="shared" si="507"/>
        <v>8415</v>
      </c>
      <c r="AM138" s="113">
        <f>SUM(C138*45%)</f>
        <v>1289.25</v>
      </c>
    </row>
    <row r="139" spans="1:39" s="4" customFormat="1" ht="16.899999999999999" customHeight="1">
      <c r="A139" s="139"/>
      <c r="B139" s="86">
        <v>2007</v>
      </c>
      <c r="C139" s="7">
        <v>3295</v>
      </c>
      <c r="D139" s="8" t="s">
        <v>67</v>
      </c>
      <c r="E139" s="9">
        <v>215</v>
      </c>
      <c r="F139" s="8" t="s">
        <v>67</v>
      </c>
      <c r="G139" s="10">
        <v>9745</v>
      </c>
      <c r="H139" s="11">
        <f t="shared" si="414"/>
        <v>3295</v>
      </c>
      <c r="I139" s="11">
        <f>SUM(H139+215)</f>
        <v>3510</v>
      </c>
      <c r="J139" s="11">
        <f t="shared" ref="J139:AL139" si="508">SUM(I139+215)</f>
        <v>3725</v>
      </c>
      <c r="K139" s="11">
        <f t="shared" si="508"/>
        <v>3940</v>
      </c>
      <c r="L139" s="11">
        <f t="shared" si="508"/>
        <v>4155</v>
      </c>
      <c r="M139" s="11">
        <f t="shared" si="508"/>
        <v>4370</v>
      </c>
      <c r="N139" s="11">
        <f t="shared" si="508"/>
        <v>4585</v>
      </c>
      <c r="O139" s="11">
        <f t="shared" si="508"/>
        <v>4800</v>
      </c>
      <c r="P139" s="11">
        <f t="shared" si="508"/>
        <v>5015</v>
      </c>
      <c r="Q139" s="11">
        <f t="shared" si="508"/>
        <v>5230</v>
      </c>
      <c r="R139" s="11">
        <f t="shared" si="508"/>
        <v>5445</v>
      </c>
      <c r="S139" s="11">
        <f t="shared" si="508"/>
        <v>5660</v>
      </c>
      <c r="T139" s="11">
        <f t="shared" si="508"/>
        <v>5875</v>
      </c>
      <c r="U139" s="11">
        <f t="shared" si="508"/>
        <v>6090</v>
      </c>
      <c r="V139" s="11">
        <f t="shared" si="508"/>
        <v>6305</v>
      </c>
      <c r="W139" s="11">
        <f t="shared" si="508"/>
        <v>6520</v>
      </c>
      <c r="X139" s="11">
        <f t="shared" si="508"/>
        <v>6735</v>
      </c>
      <c r="Y139" s="11">
        <f t="shared" si="508"/>
        <v>6950</v>
      </c>
      <c r="Z139" s="11">
        <f t="shared" si="508"/>
        <v>7165</v>
      </c>
      <c r="AA139" s="11">
        <f t="shared" si="508"/>
        <v>7380</v>
      </c>
      <c r="AB139" s="11">
        <f t="shared" si="508"/>
        <v>7595</v>
      </c>
      <c r="AC139" s="11">
        <f t="shared" si="508"/>
        <v>7810</v>
      </c>
      <c r="AD139" s="11">
        <f t="shared" si="508"/>
        <v>8025</v>
      </c>
      <c r="AE139" s="11">
        <f t="shared" si="508"/>
        <v>8240</v>
      </c>
      <c r="AF139" s="11">
        <f t="shared" si="508"/>
        <v>8455</v>
      </c>
      <c r="AG139" s="11">
        <f t="shared" si="508"/>
        <v>8670</v>
      </c>
      <c r="AH139" s="11">
        <f t="shared" si="508"/>
        <v>8885</v>
      </c>
      <c r="AI139" s="11">
        <f t="shared" si="508"/>
        <v>9100</v>
      </c>
      <c r="AJ139" s="11">
        <f t="shared" si="508"/>
        <v>9315</v>
      </c>
      <c r="AK139" s="11">
        <f t="shared" si="508"/>
        <v>9530</v>
      </c>
      <c r="AL139" s="11">
        <f t="shared" si="508"/>
        <v>9745</v>
      </c>
      <c r="AM139" s="113">
        <f>SUM(C139*45%)</f>
        <v>1482.75</v>
      </c>
    </row>
    <row r="140" spans="1:39" s="4" customFormat="1" ht="16.899999999999999" customHeight="1">
      <c r="A140" s="139"/>
      <c r="B140" s="94">
        <v>2008</v>
      </c>
      <c r="C140" s="12">
        <v>3955</v>
      </c>
      <c r="D140" s="13" t="s">
        <v>67</v>
      </c>
      <c r="E140" s="14">
        <v>260</v>
      </c>
      <c r="F140" s="13" t="s">
        <v>67</v>
      </c>
      <c r="G140" s="15">
        <v>11755</v>
      </c>
      <c r="H140" s="98">
        <f>C140</f>
        <v>3955</v>
      </c>
      <c r="I140" s="11">
        <f>SUM(H140+260)</f>
        <v>4215</v>
      </c>
      <c r="J140" s="11">
        <f t="shared" ref="J140:AL140" si="509">SUM(I140+260)</f>
        <v>4475</v>
      </c>
      <c r="K140" s="11">
        <f t="shared" si="509"/>
        <v>4735</v>
      </c>
      <c r="L140" s="11">
        <f t="shared" si="509"/>
        <v>4995</v>
      </c>
      <c r="M140" s="11">
        <f t="shared" si="509"/>
        <v>5255</v>
      </c>
      <c r="N140" s="11">
        <f t="shared" si="509"/>
        <v>5515</v>
      </c>
      <c r="O140" s="11">
        <f t="shared" si="509"/>
        <v>5775</v>
      </c>
      <c r="P140" s="11">
        <f t="shared" si="509"/>
        <v>6035</v>
      </c>
      <c r="Q140" s="11">
        <f t="shared" si="509"/>
        <v>6295</v>
      </c>
      <c r="R140" s="11">
        <f t="shared" si="509"/>
        <v>6555</v>
      </c>
      <c r="S140" s="11">
        <f t="shared" si="509"/>
        <v>6815</v>
      </c>
      <c r="T140" s="11">
        <f t="shared" si="509"/>
        <v>7075</v>
      </c>
      <c r="U140" s="11">
        <f t="shared" si="509"/>
        <v>7335</v>
      </c>
      <c r="V140" s="11">
        <f t="shared" si="509"/>
        <v>7595</v>
      </c>
      <c r="W140" s="11">
        <f t="shared" si="509"/>
        <v>7855</v>
      </c>
      <c r="X140" s="11">
        <f t="shared" si="509"/>
        <v>8115</v>
      </c>
      <c r="Y140" s="11">
        <f t="shared" si="509"/>
        <v>8375</v>
      </c>
      <c r="Z140" s="11">
        <f t="shared" si="509"/>
        <v>8635</v>
      </c>
      <c r="AA140" s="11">
        <f t="shared" si="509"/>
        <v>8895</v>
      </c>
      <c r="AB140" s="11">
        <f t="shared" si="509"/>
        <v>9155</v>
      </c>
      <c r="AC140" s="11">
        <f t="shared" si="509"/>
        <v>9415</v>
      </c>
      <c r="AD140" s="11">
        <f t="shared" si="509"/>
        <v>9675</v>
      </c>
      <c r="AE140" s="11">
        <f t="shared" si="509"/>
        <v>9935</v>
      </c>
      <c r="AF140" s="11">
        <f t="shared" si="509"/>
        <v>10195</v>
      </c>
      <c r="AG140" s="11">
        <f t="shared" si="509"/>
        <v>10455</v>
      </c>
      <c r="AH140" s="11">
        <f t="shared" si="509"/>
        <v>10715</v>
      </c>
      <c r="AI140" s="11">
        <f t="shared" si="509"/>
        <v>10975</v>
      </c>
      <c r="AJ140" s="11">
        <f t="shared" si="509"/>
        <v>11235</v>
      </c>
      <c r="AK140" s="11">
        <f t="shared" si="509"/>
        <v>11495</v>
      </c>
      <c r="AL140" s="11">
        <f t="shared" si="509"/>
        <v>11755</v>
      </c>
      <c r="AM140" s="113">
        <f>SUM(C140*45%)</f>
        <v>1779.75</v>
      </c>
    </row>
    <row r="141" spans="1:39" s="30" customFormat="1" ht="16.899999999999999" customHeight="1">
      <c r="A141" s="139"/>
      <c r="B141" s="86">
        <v>2011</v>
      </c>
      <c r="C141" s="12">
        <v>6400</v>
      </c>
      <c r="D141" s="13" t="s">
        <v>67</v>
      </c>
      <c r="E141" s="14">
        <v>420</v>
      </c>
      <c r="F141" s="13" t="s">
        <v>67</v>
      </c>
      <c r="G141" s="15">
        <f>AL141</f>
        <v>19000</v>
      </c>
      <c r="H141" s="11">
        <f>C141</f>
        <v>6400</v>
      </c>
      <c r="I141" s="11">
        <f>SUM(H141+420)</f>
        <v>6820</v>
      </c>
      <c r="J141" s="11">
        <f t="shared" ref="J141:AL141" si="510">SUM(I141+420)</f>
        <v>7240</v>
      </c>
      <c r="K141" s="11">
        <f t="shared" si="510"/>
        <v>7660</v>
      </c>
      <c r="L141" s="11">
        <f t="shared" si="510"/>
        <v>8080</v>
      </c>
      <c r="M141" s="11">
        <f t="shared" si="510"/>
        <v>8500</v>
      </c>
      <c r="N141" s="11">
        <f t="shared" si="510"/>
        <v>8920</v>
      </c>
      <c r="O141" s="11">
        <f t="shared" si="510"/>
        <v>9340</v>
      </c>
      <c r="P141" s="11">
        <f t="shared" si="510"/>
        <v>9760</v>
      </c>
      <c r="Q141" s="11">
        <f t="shared" si="510"/>
        <v>10180</v>
      </c>
      <c r="R141" s="11">
        <f t="shared" si="510"/>
        <v>10600</v>
      </c>
      <c r="S141" s="11">
        <f t="shared" si="510"/>
        <v>11020</v>
      </c>
      <c r="T141" s="11">
        <f t="shared" si="510"/>
        <v>11440</v>
      </c>
      <c r="U141" s="11">
        <f t="shared" si="510"/>
        <v>11860</v>
      </c>
      <c r="V141" s="11">
        <f t="shared" si="510"/>
        <v>12280</v>
      </c>
      <c r="W141" s="11">
        <f t="shared" si="510"/>
        <v>12700</v>
      </c>
      <c r="X141" s="11">
        <f t="shared" si="510"/>
        <v>13120</v>
      </c>
      <c r="Y141" s="11">
        <f t="shared" si="510"/>
        <v>13540</v>
      </c>
      <c r="Z141" s="11">
        <f t="shared" si="510"/>
        <v>13960</v>
      </c>
      <c r="AA141" s="11">
        <f t="shared" si="510"/>
        <v>14380</v>
      </c>
      <c r="AB141" s="11">
        <f t="shared" si="510"/>
        <v>14800</v>
      </c>
      <c r="AC141" s="11">
        <f t="shared" si="510"/>
        <v>15220</v>
      </c>
      <c r="AD141" s="11">
        <f t="shared" si="510"/>
        <v>15640</v>
      </c>
      <c r="AE141" s="11">
        <f t="shared" si="510"/>
        <v>16060</v>
      </c>
      <c r="AF141" s="11">
        <f t="shared" si="510"/>
        <v>16480</v>
      </c>
      <c r="AG141" s="11">
        <f t="shared" si="510"/>
        <v>16900</v>
      </c>
      <c r="AH141" s="11">
        <f t="shared" si="510"/>
        <v>17320</v>
      </c>
      <c r="AI141" s="11">
        <f t="shared" si="510"/>
        <v>17740</v>
      </c>
      <c r="AJ141" s="11">
        <f t="shared" si="510"/>
        <v>18160</v>
      </c>
      <c r="AK141" s="11">
        <f t="shared" si="510"/>
        <v>18580</v>
      </c>
      <c r="AL141" s="11">
        <f t="shared" si="510"/>
        <v>19000</v>
      </c>
      <c r="AM141" s="113"/>
    </row>
    <row r="142" spans="1:39" s="30" customFormat="1" ht="16.899999999999999" customHeight="1">
      <c r="A142" s="139"/>
      <c r="B142" s="95">
        <v>2015</v>
      </c>
      <c r="C142" s="21">
        <v>8275</v>
      </c>
      <c r="D142" s="22" t="s">
        <v>67</v>
      </c>
      <c r="E142" s="23">
        <v>544</v>
      </c>
      <c r="F142" s="22" t="s">
        <v>67</v>
      </c>
      <c r="G142" s="24">
        <v>24595</v>
      </c>
      <c r="H142" s="6">
        <f>C142</f>
        <v>8275</v>
      </c>
      <c r="I142" s="6">
        <f>SUM(H142+544)</f>
        <v>8819</v>
      </c>
      <c r="J142" s="6">
        <f t="shared" ref="J142:AL142" si="511">SUM(I142+544)</f>
        <v>9363</v>
      </c>
      <c r="K142" s="6">
        <f t="shared" si="511"/>
        <v>9907</v>
      </c>
      <c r="L142" s="6">
        <f t="shared" si="511"/>
        <v>10451</v>
      </c>
      <c r="M142" s="6">
        <f t="shared" si="511"/>
        <v>10995</v>
      </c>
      <c r="N142" s="6">
        <f t="shared" si="511"/>
        <v>11539</v>
      </c>
      <c r="O142" s="6">
        <f t="shared" si="511"/>
        <v>12083</v>
      </c>
      <c r="P142" s="6">
        <f t="shared" si="511"/>
        <v>12627</v>
      </c>
      <c r="Q142" s="6">
        <f t="shared" si="511"/>
        <v>13171</v>
      </c>
      <c r="R142" s="6">
        <f t="shared" si="511"/>
        <v>13715</v>
      </c>
      <c r="S142" s="6">
        <f t="shared" si="511"/>
        <v>14259</v>
      </c>
      <c r="T142" s="6">
        <f t="shared" si="511"/>
        <v>14803</v>
      </c>
      <c r="U142" s="6">
        <f t="shared" si="511"/>
        <v>15347</v>
      </c>
      <c r="V142" s="6">
        <f t="shared" si="511"/>
        <v>15891</v>
      </c>
      <c r="W142" s="6">
        <f t="shared" si="511"/>
        <v>16435</v>
      </c>
      <c r="X142" s="6">
        <f t="shared" si="511"/>
        <v>16979</v>
      </c>
      <c r="Y142" s="6">
        <f t="shared" si="511"/>
        <v>17523</v>
      </c>
      <c r="Z142" s="6">
        <f t="shared" si="511"/>
        <v>18067</v>
      </c>
      <c r="AA142" s="6">
        <f t="shared" si="511"/>
        <v>18611</v>
      </c>
      <c r="AB142" s="6">
        <f t="shared" si="511"/>
        <v>19155</v>
      </c>
      <c r="AC142" s="6">
        <f t="shared" si="511"/>
        <v>19699</v>
      </c>
      <c r="AD142" s="6">
        <f t="shared" si="511"/>
        <v>20243</v>
      </c>
      <c r="AE142" s="6">
        <f t="shared" si="511"/>
        <v>20787</v>
      </c>
      <c r="AF142" s="6">
        <f t="shared" si="511"/>
        <v>21331</v>
      </c>
      <c r="AG142" s="6">
        <f t="shared" si="511"/>
        <v>21875</v>
      </c>
      <c r="AH142" s="6">
        <f t="shared" si="511"/>
        <v>22419</v>
      </c>
      <c r="AI142" s="6">
        <f t="shared" si="511"/>
        <v>22963</v>
      </c>
      <c r="AJ142" s="6">
        <f t="shared" si="511"/>
        <v>23507</v>
      </c>
      <c r="AK142" s="6">
        <f t="shared" si="511"/>
        <v>24051</v>
      </c>
      <c r="AL142" s="6">
        <f t="shared" si="511"/>
        <v>24595</v>
      </c>
      <c r="AM142" s="121"/>
    </row>
    <row r="143" spans="1:39" s="30" customFormat="1" ht="16.899999999999999" customHeight="1" thickBot="1">
      <c r="A143" s="140"/>
      <c r="B143" s="96">
        <v>2016</v>
      </c>
      <c r="C143" s="32">
        <v>10180</v>
      </c>
      <c r="D143" s="109" t="s">
        <v>67</v>
      </c>
      <c r="E143" s="33">
        <v>670</v>
      </c>
      <c r="F143" s="109" t="s">
        <v>67</v>
      </c>
      <c r="G143" s="34">
        <v>30280</v>
      </c>
      <c r="H143" s="31">
        <f>C143</f>
        <v>10180</v>
      </c>
      <c r="I143" s="6">
        <f>SUM(H143+670)</f>
        <v>10850</v>
      </c>
      <c r="J143" s="6">
        <f t="shared" ref="J143:AL143" si="512">SUM(I143+670)</f>
        <v>11520</v>
      </c>
      <c r="K143" s="6">
        <f t="shared" si="512"/>
        <v>12190</v>
      </c>
      <c r="L143" s="6">
        <f t="shared" si="512"/>
        <v>12860</v>
      </c>
      <c r="M143" s="6">
        <f t="shared" si="512"/>
        <v>13530</v>
      </c>
      <c r="N143" s="6">
        <f t="shared" si="512"/>
        <v>14200</v>
      </c>
      <c r="O143" s="6">
        <f t="shared" si="512"/>
        <v>14870</v>
      </c>
      <c r="P143" s="6">
        <f t="shared" si="512"/>
        <v>15540</v>
      </c>
      <c r="Q143" s="6">
        <f t="shared" si="512"/>
        <v>16210</v>
      </c>
      <c r="R143" s="6">
        <f t="shared" si="512"/>
        <v>16880</v>
      </c>
      <c r="S143" s="6">
        <f t="shared" si="512"/>
        <v>17550</v>
      </c>
      <c r="T143" s="6">
        <f t="shared" si="512"/>
        <v>18220</v>
      </c>
      <c r="U143" s="6">
        <f t="shared" si="512"/>
        <v>18890</v>
      </c>
      <c r="V143" s="6">
        <f t="shared" si="512"/>
        <v>19560</v>
      </c>
      <c r="W143" s="6">
        <f t="shared" si="512"/>
        <v>20230</v>
      </c>
      <c r="X143" s="6">
        <f t="shared" si="512"/>
        <v>20900</v>
      </c>
      <c r="Y143" s="6">
        <f t="shared" si="512"/>
        <v>21570</v>
      </c>
      <c r="Z143" s="6">
        <f t="shared" si="512"/>
        <v>22240</v>
      </c>
      <c r="AA143" s="6">
        <f t="shared" si="512"/>
        <v>22910</v>
      </c>
      <c r="AB143" s="6">
        <f t="shared" si="512"/>
        <v>23580</v>
      </c>
      <c r="AC143" s="6">
        <f t="shared" si="512"/>
        <v>24250</v>
      </c>
      <c r="AD143" s="6">
        <f t="shared" si="512"/>
        <v>24920</v>
      </c>
      <c r="AE143" s="6">
        <f t="shared" si="512"/>
        <v>25590</v>
      </c>
      <c r="AF143" s="6">
        <f t="shared" si="512"/>
        <v>26260</v>
      </c>
      <c r="AG143" s="6">
        <f t="shared" si="512"/>
        <v>26930</v>
      </c>
      <c r="AH143" s="6">
        <f t="shared" si="512"/>
        <v>27600</v>
      </c>
      <c r="AI143" s="6">
        <f t="shared" si="512"/>
        <v>28270</v>
      </c>
      <c r="AJ143" s="6">
        <f t="shared" si="512"/>
        <v>28940</v>
      </c>
      <c r="AK143" s="6">
        <f t="shared" si="512"/>
        <v>29610</v>
      </c>
      <c r="AL143" s="6">
        <f t="shared" si="512"/>
        <v>30280</v>
      </c>
      <c r="AM143" s="120"/>
    </row>
    <row r="144" spans="1:39" s="4" customFormat="1" ht="16.899999999999999" customHeight="1">
      <c r="A144" s="135">
        <v>11</v>
      </c>
      <c r="B144" s="85">
        <v>1972</v>
      </c>
      <c r="C144" s="37">
        <v>275</v>
      </c>
      <c r="D144" s="38" t="s">
        <v>67</v>
      </c>
      <c r="E144" s="39">
        <v>20</v>
      </c>
      <c r="F144" s="38" t="s">
        <v>67</v>
      </c>
      <c r="G144" s="40" t="s">
        <v>29</v>
      </c>
      <c r="H144" s="36">
        <f t="shared" si="414"/>
        <v>275</v>
      </c>
      <c r="I144" s="36">
        <f>SUM(H144+20)</f>
        <v>295</v>
      </c>
      <c r="J144" s="36">
        <f t="shared" ref="J144:Y144" si="513">SUM(I144+20)</f>
        <v>315</v>
      </c>
      <c r="K144" s="36">
        <f t="shared" si="513"/>
        <v>335</v>
      </c>
      <c r="L144" s="36">
        <f t="shared" si="513"/>
        <v>355</v>
      </c>
      <c r="M144" s="36">
        <f t="shared" si="513"/>
        <v>375</v>
      </c>
      <c r="N144" s="36">
        <f t="shared" si="513"/>
        <v>395</v>
      </c>
      <c r="O144" s="36">
        <f t="shared" si="513"/>
        <v>415</v>
      </c>
      <c r="P144" s="36">
        <f t="shared" si="513"/>
        <v>435</v>
      </c>
      <c r="Q144" s="36">
        <f t="shared" si="513"/>
        <v>455</v>
      </c>
      <c r="R144" s="36">
        <f t="shared" si="513"/>
        <v>475</v>
      </c>
      <c r="S144" s="36">
        <f t="shared" si="513"/>
        <v>495</v>
      </c>
      <c r="T144" s="36">
        <f t="shared" si="513"/>
        <v>515</v>
      </c>
      <c r="U144" s="36">
        <f t="shared" si="513"/>
        <v>535</v>
      </c>
      <c r="V144" s="36">
        <f t="shared" si="513"/>
        <v>555</v>
      </c>
      <c r="W144" s="36">
        <f t="shared" si="513"/>
        <v>575</v>
      </c>
      <c r="X144" s="36">
        <f t="shared" si="513"/>
        <v>595</v>
      </c>
      <c r="Y144" s="36">
        <f t="shared" si="513"/>
        <v>615</v>
      </c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116"/>
    </row>
    <row r="145" spans="1:39" s="4" customFormat="1" ht="16.899999999999999" customHeight="1">
      <c r="A145" s="136"/>
      <c r="B145" s="86">
        <v>1977</v>
      </c>
      <c r="C145" s="12">
        <v>430</v>
      </c>
      <c r="D145" s="13" t="s">
        <v>67</v>
      </c>
      <c r="E145" s="14">
        <v>24</v>
      </c>
      <c r="F145" s="13" t="s">
        <v>67</v>
      </c>
      <c r="G145" s="15" t="s">
        <v>78</v>
      </c>
      <c r="H145" s="11">
        <f t="shared" si="414"/>
        <v>430</v>
      </c>
      <c r="I145" s="11">
        <f>SUM(H145+24)</f>
        <v>454</v>
      </c>
      <c r="J145" s="11">
        <f>SUM(I145+24)</f>
        <v>478</v>
      </c>
      <c r="K145" s="11">
        <f>SUM(J145+24)</f>
        <v>502</v>
      </c>
      <c r="L145" s="11">
        <f>SUM(K145+24)</f>
        <v>526</v>
      </c>
      <c r="M145" s="11">
        <f>SUM(L145+24)</f>
        <v>550</v>
      </c>
      <c r="N145" s="11">
        <f>SUM(M145+28)</f>
        <v>578</v>
      </c>
      <c r="O145" s="11">
        <f t="shared" ref="O145:W145" si="514">SUM(N145+28)</f>
        <v>606</v>
      </c>
      <c r="P145" s="11">
        <f t="shared" si="514"/>
        <v>634</v>
      </c>
      <c r="Q145" s="11">
        <f t="shared" si="514"/>
        <v>662</v>
      </c>
      <c r="R145" s="11">
        <f t="shared" si="514"/>
        <v>690</v>
      </c>
      <c r="S145" s="11">
        <f t="shared" si="514"/>
        <v>718</v>
      </c>
      <c r="T145" s="11">
        <f t="shared" si="514"/>
        <v>746</v>
      </c>
      <c r="U145" s="11">
        <f t="shared" si="514"/>
        <v>774</v>
      </c>
      <c r="V145" s="11">
        <f t="shared" si="514"/>
        <v>802</v>
      </c>
      <c r="W145" s="11">
        <f t="shared" si="514"/>
        <v>830</v>
      </c>
      <c r="X145" s="11">
        <f>SUM(W145+30)</f>
        <v>860</v>
      </c>
      <c r="Y145" s="11">
        <f>SUM(X145+30)</f>
        <v>890</v>
      </c>
      <c r="Z145" s="11">
        <f>SUM(Y145+30)</f>
        <v>920</v>
      </c>
      <c r="AA145" s="11">
        <f>SUM(Z145+30)</f>
        <v>950</v>
      </c>
      <c r="AB145" s="11">
        <f>SUM(AA145+30)</f>
        <v>980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3"/>
    </row>
    <row r="146" spans="1:39" s="4" customFormat="1" ht="16.899999999999999" customHeight="1">
      <c r="A146" s="136"/>
      <c r="B146" s="86">
        <v>1983</v>
      </c>
      <c r="C146" s="21">
        <v>700</v>
      </c>
      <c r="D146" s="22" t="s">
        <v>67</v>
      </c>
      <c r="E146" s="23">
        <v>35</v>
      </c>
      <c r="F146" s="22" t="s">
        <v>67</v>
      </c>
      <c r="G146" s="24" t="s">
        <v>30</v>
      </c>
      <c r="H146" s="11">
        <v>735</v>
      </c>
      <c r="I146" s="11">
        <f>SUM(H146+35)</f>
        <v>770</v>
      </c>
      <c r="J146" s="11">
        <f t="shared" ref="J146:AA146" si="515">SUM(I146+35)</f>
        <v>805</v>
      </c>
      <c r="K146" s="11">
        <f t="shared" si="515"/>
        <v>840</v>
      </c>
      <c r="L146" s="11">
        <f t="shared" si="515"/>
        <v>875</v>
      </c>
      <c r="M146" s="11">
        <f t="shared" si="515"/>
        <v>910</v>
      </c>
      <c r="N146" s="11">
        <f t="shared" si="515"/>
        <v>945</v>
      </c>
      <c r="O146" s="11">
        <f t="shared" si="515"/>
        <v>980</v>
      </c>
      <c r="P146" s="11">
        <f t="shared" si="515"/>
        <v>1015</v>
      </c>
      <c r="Q146" s="11">
        <f t="shared" si="515"/>
        <v>1050</v>
      </c>
      <c r="R146" s="11">
        <f t="shared" si="515"/>
        <v>1085</v>
      </c>
      <c r="S146" s="11">
        <f t="shared" si="515"/>
        <v>1120</v>
      </c>
      <c r="T146" s="11">
        <f t="shared" si="515"/>
        <v>1155</v>
      </c>
      <c r="U146" s="11">
        <f t="shared" si="515"/>
        <v>1190</v>
      </c>
      <c r="V146" s="11">
        <f t="shared" si="515"/>
        <v>1225</v>
      </c>
      <c r="W146" s="11">
        <f t="shared" si="515"/>
        <v>1260</v>
      </c>
      <c r="X146" s="11">
        <f t="shared" si="515"/>
        <v>1295</v>
      </c>
      <c r="Y146" s="11">
        <f t="shared" si="515"/>
        <v>1330</v>
      </c>
      <c r="Z146" s="11">
        <f t="shared" si="515"/>
        <v>1365</v>
      </c>
      <c r="AA146" s="11">
        <f t="shared" si="515"/>
        <v>1400</v>
      </c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3"/>
    </row>
    <row r="147" spans="1:39" s="4" customFormat="1" ht="16.899999999999999" customHeight="1">
      <c r="A147" s="136"/>
      <c r="B147" s="86">
        <v>1983</v>
      </c>
      <c r="C147" s="7">
        <v>700</v>
      </c>
      <c r="D147" s="8" t="s">
        <v>67</v>
      </c>
      <c r="E147" s="9">
        <v>35</v>
      </c>
      <c r="F147" s="8" t="s">
        <v>67</v>
      </c>
      <c r="G147" s="10" t="s">
        <v>31</v>
      </c>
      <c r="H147" s="11">
        <f t="shared" si="414"/>
        <v>700</v>
      </c>
      <c r="I147" s="11">
        <f>SUM(H147+35)</f>
        <v>735</v>
      </c>
      <c r="J147" s="11">
        <f t="shared" ref="J147:AB147" si="516">SUM(I147+35)</f>
        <v>770</v>
      </c>
      <c r="K147" s="11">
        <f t="shared" si="516"/>
        <v>805</v>
      </c>
      <c r="L147" s="11">
        <f t="shared" si="516"/>
        <v>840</v>
      </c>
      <c r="M147" s="11">
        <f t="shared" si="516"/>
        <v>875</v>
      </c>
      <c r="N147" s="11">
        <f t="shared" si="516"/>
        <v>910</v>
      </c>
      <c r="O147" s="11">
        <f t="shared" si="516"/>
        <v>945</v>
      </c>
      <c r="P147" s="11">
        <f t="shared" si="516"/>
        <v>980</v>
      </c>
      <c r="Q147" s="11">
        <f t="shared" si="516"/>
        <v>1015</v>
      </c>
      <c r="R147" s="11">
        <f t="shared" si="516"/>
        <v>1050</v>
      </c>
      <c r="S147" s="11">
        <f t="shared" si="516"/>
        <v>1085</v>
      </c>
      <c r="T147" s="11">
        <f t="shared" si="516"/>
        <v>1120</v>
      </c>
      <c r="U147" s="11">
        <f t="shared" si="516"/>
        <v>1155</v>
      </c>
      <c r="V147" s="11">
        <f t="shared" si="516"/>
        <v>1190</v>
      </c>
      <c r="W147" s="11">
        <f t="shared" si="516"/>
        <v>1225</v>
      </c>
      <c r="X147" s="11">
        <f t="shared" si="516"/>
        <v>1260</v>
      </c>
      <c r="Y147" s="11">
        <f t="shared" si="516"/>
        <v>1295</v>
      </c>
      <c r="Z147" s="11">
        <f t="shared" si="516"/>
        <v>1330</v>
      </c>
      <c r="AA147" s="11">
        <f t="shared" si="516"/>
        <v>1365</v>
      </c>
      <c r="AB147" s="11">
        <f t="shared" si="516"/>
        <v>1400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3"/>
    </row>
    <row r="148" spans="1:39" s="4" customFormat="1" ht="16.899999999999999" customHeight="1">
      <c r="A148" s="136"/>
      <c r="B148" s="86">
        <v>1987</v>
      </c>
      <c r="C148" s="12">
        <v>910</v>
      </c>
      <c r="D148" s="13" t="s">
        <v>67</v>
      </c>
      <c r="E148" s="14">
        <v>46</v>
      </c>
      <c r="F148" s="13" t="s">
        <v>67</v>
      </c>
      <c r="G148" s="15">
        <v>1830</v>
      </c>
      <c r="H148" s="11">
        <f t="shared" si="414"/>
        <v>910</v>
      </c>
      <c r="I148" s="11">
        <f>SUM(H148+46)</f>
        <v>956</v>
      </c>
      <c r="J148" s="11">
        <f t="shared" ref="J148:AB148" si="517">SUM(I148+46)</f>
        <v>1002</v>
      </c>
      <c r="K148" s="11">
        <f t="shared" si="517"/>
        <v>1048</v>
      </c>
      <c r="L148" s="11">
        <f t="shared" si="517"/>
        <v>1094</v>
      </c>
      <c r="M148" s="11">
        <f t="shared" si="517"/>
        <v>1140</v>
      </c>
      <c r="N148" s="11">
        <f t="shared" si="517"/>
        <v>1186</v>
      </c>
      <c r="O148" s="11">
        <f t="shared" si="517"/>
        <v>1232</v>
      </c>
      <c r="P148" s="11">
        <f t="shared" si="517"/>
        <v>1278</v>
      </c>
      <c r="Q148" s="11">
        <f t="shared" si="517"/>
        <v>1324</v>
      </c>
      <c r="R148" s="11">
        <f t="shared" si="517"/>
        <v>1370</v>
      </c>
      <c r="S148" s="11">
        <f t="shared" si="517"/>
        <v>1416</v>
      </c>
      <c r="T148" s="11">
        <f t="shared" si="517"/>
        <v>1462</v>
      </c>
      <c r="U148" s="11">
        <f t="shared" si="517"/>
        <v>1508</v>
      </c>
      <c r="V148" s="11">
        <f t="shared" si="517"/>
        <v>1554</v>
      </c>
      <c r="W148" s="11">
        <f t="shared" si="517"/>
        <v>1600</v>
      </c>
      <c r="X148" s="11">
        <f t="shared" si="517"/>
        <v>1646</v>
      </c>
      <c r="Y148" s="11">
        <f t="shared" si="517"/>
        <v>1692</v>
      </c>
      <c r="Z148" s="11">
        <f t="shared" si="517"/>
        <v>1738</v>
      </c>
      <c r="AA148" s="11">
        <f t="shared" si="517"/>
        <v>1784</v>
      </c>
      <c r="AB148" s="11">
        <f t="shared" si="517"/>
        <v>1830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3"/>
    </row>
    <row r="149" spans="1:39" s="4" customFormat="1" ht="16.899999999999999" customHeight="1">
      <c r="A149" s="136"/>
      <c r="B149" s="86">
        <v>1991</v>
      </c>
      <c r="C149" s="7">
        <v>1275</v>
      </c>
      <c r="D149" s="8" t="s">
        <v>67</v>
      </c>
      <c r="E149" s="9">
        <v>86</v>
      </c>
      <c r="F149" s="8" t="s">
        <v>67</v>
      </c>
      <c r="G149" s="10">
        <v>2565</v>
      </c>
      <c r="H149" s="11">
        <f t="shared" si="414"/>
        <v>1275</v>
      </c>
      <c r="I149" s="11">
        <f>SUM(H149+86)</f>
        <v>1361</v>
      </c>
      <c r="J149" s="11">
        <f t="shared" ref="J149:AL149" si="518">SUM(I149+86)</f>
        <v>1447</v>
      </c>
      <c r="K149" s="11">
        <f t="shared" si="518"/>
        <v>1533</v>
      </c>
      <c r="L149" s="11">
        <f t="shared" si="518"/>
        <v>1619</v>
      </c>
      <c r="M149" s="11">
        <f t="shared" si="518"/>
        <v>1705</v>
      </c>
      <c r="N149" s="11">
        <f t="shared" si="518"/>
        <v>1791</v>
      </c>
      <c r="O149" s="11">
        <f t="shared" si="518"/>
        <v>1877</v>
      </c>
      <c r="P149" s="11">
        <f t="shared" si="518"/>
        <v>1963</v>
      </c>
      <c r="Q149" s="11">
        <f t="shared" si="518"/>
        <v>2049</v>
      </c>
      <c r="R149" s="11">
        <f t="shared" si="518"/>
        <v>2135</v>
      </c>
      <c r="S149" s="11">
        <f t="shared" si="518"/>
        <v>2221</v>
      </c>
      <c r="T149" s="11">
        <f t="shared" si="518"/>
        <v>2307</v>
      </c>
      <c r="U149" s="11">
        <f t="shared" si="518"/>
        <v>2393</v>
      </c>
      <c r="V149" s="11">
        <f t="shared" si="518"/>
        <v>2479</v>
      </c>
      <c r="W149" s="11">
        <f t="shared" si="518"/>
        <v>2565</v>
      </c>
      <c r="X149" s="11">
        <f t="shared" si="518"/>
        <v>2651</v>
      </c>
      <c r="Y149" s="11">
        <f t="shared" si="518"/>
        <v>2737</v>
      </c>
      <c r="Z149" s="11">
        <f t="shared" si="518"/>
        <v>2823</v>
      </c>
      <c r="AA149" s="11">
        <f t="shared" si="518"/>
        <v>2909</v>
      </c>
      <c r="AB149" s="11">
        <f t="shared" si="518"/>
        <v>2995</v>
      </c>
      <c r="AC149" s="11">
        <f t="shared" si="518"/>
        <v>3081</v>
      </c>
      <c r="AD149" s="11">
        <f t="shared" si="518"/>
        <v>3167</v>
      </c>
      <c r="AE149" s="11">
        <f t="shared" si="518"/>
        <v>3253</v>
      </c>
      <c r="AF149" s="11">
        <f t="shared" si="518"/>
        <v>3339</v>
      </c>
      <c r="AG149" s="11">
        <f t="shared" si="518"/>
        <v>3425</v>
      </c>
      <c r="AH149" s="11">
        <f t="shared" si="518"/>
        <v>3511</v>
      </c>
      <c r="AI149" s="11">
        <f t="shared" si="518"/>
        <v>3597</v>
      </c>
      <c r="AJ149" s="11">
        <f t="shared" si="518"/>
        <v>3683</v>
      </c>
      <c r="AK149" s="11">
        <f t="shared" si="518"/>
        <v>3769</v>
      </c>
      <c r="AL149" s="11">
        <f t="shared" si="518"/>
        <v>3855</v>
      </c>
      <c r="AM149" s="113"/>
    </row>
    <row r="150" spans="1:39" s="4" customFormat="1" ht="16.899999999999999" customHeight="1">
      <c r="A150" s="136"/>
      <c r="B150" s="86">
        <v>1994</v>
      </c>
      <c r="C150" s="12">
        <v>1725</v>
      </c>
      <c r="D150" s="13" t="s">
        <v>67</v>
      </c>
      <c r="E150" s="14">
        <v>116</v>
      </c>
      <c r="F150" s="13" t="s">
        <v>67</v>
      </c>
      <c r="G150" s="15">
        <v>3465</v>
      </c>
      <c r="H150" s="11">
        <f t="shared" si="414"/>
        <v>1725</v>
      </c>
      <c r="I150" s="11">
        <f>SUM(H150+116)</f>
        <v>1841</v>
      </c>
      <c r="J150" s="11">
        <f t="shared" ref="J150:AL150" si="519">SUM(I150+116)</f>
        <v>1957</v>
      </c>
      <c r="K150" s="11">
        <f t="shared" si="519"/>
        <v>2073</v>
      </c>
      <c r="L150" s="11">
        <f t="shared" si="519"/>
        <v>2189</v>
      </c>
      <c r="M150" s="11">
        <f t="shared" si="519"/>
        <v>2305</v>
      </c>
      <c r="N150" s="11">
        <f t="shared" si="519"/>
        <v>2421</v>
      </c>
      <c r="O150" s="11">
        <f t="shared" si="519"/>
        <v>2537</v>
      </c>
      <c r="P150" s="11">
        <f t="shared" si="519"/>
        <v>2653</v>
      </c>
      <c r="Q150" s="11">
        <f t="shared" si="519"/>
        <v>2769</v>
      </c>
      <c r="R150" s="11">
        <f t="shared" si="519"/>
        <v>2885</v>
      </c>
      <c r="S150" s="11">
        <f t="shared" si="519"/>
        <v>3001</v>
      </c>
      <c r="T150" s="11">
        <f t="shared" si="519"/>
        <v>3117</v>
      </c>
      <c r="U150" s="11">
        <f t="shared" si="519"/>
        <v>3233</v>
      </c>
      <c r="V150" s="11">
        <f t="shared" si="519"/>
        <v>3349</v>
      </c>
      <c r="W150" s="11">
        <f t="shared" si="519"/>
        <v>3465</v>
      </c>
      <c r="X150" s="11">
        <f t="shared" si="519"/>
        <v>3581</v>
      </c>
      <c r="Y150" s="11">
        <f t="shared" si="519"/>
        <v>3697</v>
      </c>
      <c r="Z150" s="11">
        <f t="shared" si="519"/>
        <v>3813</v>
      </c>
      <c r="AA150" s="11">
        <f t="shared" si="519"/>
        <v>3929</v>
      </c>
      <c r="AB150" s="11">
        <f t="shared" si="519"/>
        <v>4045</v>
      </c>
      <c r="AC150" s="11">
        <f t="shared" si="519"/>
        <v>4161</v>
      </c>
      <c r="AD150" s="11">
        <f t="shared" si="519"/>
        <v>4277</v>
      </c>
      <c r="AE150" s="11">
        <f t="shared" si="519"/>
        <v>4393</v>
      </c>
      <c r="AF150" s="11">
        <f t="shared" si="519"/>
        <v>4509</v>
      </c>
      <c r="AG150" s="11">
        <f t="shared" si="519"/>
        <v>4625</v>
      </c>
      <c r="AH150" s="11">
        <f t="shared" si="519"/>
        <v>4741</v>
      </c>
      <c r="AI150" s="11">
        <f t="shared" si="519"/>
        <v>4857</v>
      </c>
      <c r="AJ150" s="11">
        <f t="shared" si="519"/>
        <v>4973</v>
      </c>
      <c r="AK150" s="11">
        <f t="shared" si="519"/>
        <v>5089</v>
      </c>
      <c r="AL150" s="11">
        <f t="shared" si="519"/>
        <v>5205</v>
      </c>
      <c r="AM150" s="113"/>
    </row>
    <row r="151" spans="1:39" s="4" customFormat="1" ht="16.899999999999999" customHeight="1">
      <c r="A151" s="136"/>
      <c r="B151" s="86">
        <v>2001</v>
      </c>
      <c r="C151" s="7">
        <v>2590</v>
      </c>
      <c r="D151" s="8" t="s">
        <v>67</v>
      </c>
      <c r="E151" s="9">
        <v>175</v>
      </c>
      <c r="F151" s="8" t="s">
        <v>67</v>
      </c>
      <c r="G151" s="10">
        <v>7840</v>
      </c>
      <c r="H151" s="11">
        <f t="shared" si="414"/>
        <v>2590</v>
      </c>
      <c r="I151" s="11">
        <f>SUM(H151+175)</f>
        <v>2765</v>
      </c>
      <c r="J151" s="11">
        <f t="shared" ref="J151:AL151" si="520">SUM(I151+175)</f>
        <v>2940</v>
      </c>
      <c r="K151" s="11">
        <f t="shared" si="520"/>
        <v>3115</v>
      </c>
      <c r="L151" s="11">
        <f t="shared" si="520"/>
        <v>3290</v>
      </c>
      <c r="M151" s="11">
        <f t="shared" si="520"/>
        <v>3465</v>
      </c>
      <c r="N151" s="11">
        <f t="shared" si="520"/>
        <v>3640</v>
      </c>
      <c r="O151" s="11">
        <f t="shared" si="520"/>
        <v>3815</v>
      </c>
      <c r="P151" s="11">
        <f t="shared" si="520"/>
        <v>3990</v>
      </c>
      <c r="Q151" s="11">
        <f t="shared" si="520"/>
        <v>4165</v>
      </c>
      <c r="R151" s="11">
        <f t="shared" si="520"/>
        <v>4340</v>
      </c>
      <c r="S151" s="11">
        <f t="shared" si="520"/>
        <v>4515</v>
      </c>
      <c r="T151" s="11">
        <f t="shared" si="520"/>
        <v>4690</v>
      </c>
      <c r="U151" s="11">
        <f t="shared" si="520"/>
        <v>4865</v>
      </c>
      <c r="V151" s="11">
        <f t="shared" si="520"/>
        <v>5040</v>
      </c>
      <c r="W151" s="11">
        <f t="shared" si="520"/>
        <v>5215</v>
      </c>
      <c r="X151" s="11">
        <f t="shared" si="520"/>
        <v>5390</v>
      </c>
      <c r="Y151" s="11">
        <f t="shared" si="520"/>
        <v>5565</v>
      </c>
      <c r="Z151" s="11">
        <f t="shared" si="520"/>
        <v>5740</v>
      </c>
      <c r="AA151" s="11">
        <f t="shared" si="520"/>
        <v>5915</v>
      </c>
      <c r="AB151" s="11">
        <f t="shared" si="520"/>
        <v>6090</v>
      </c>
      <c r="AC151" s="11">
        <f t="shared" si="520"/>
        <v>6265</v>
      </c>
      <c r="AD151" s="11">
        <f t="shared" si="520"/>
        <v>6440</v>
      </c>
      <c r="AE151" s="11">
        <f t="shared" si="520"/>
        <v>6615</v>
      </c>
      <c r="AF151" s="11">
        <f t="shared" si="520"/>
        <v>6790</v>
      </c>
      <c r="AG151" s="11">
        <f t="shared" si="520"/>
        <v>6965</v>
      </c>
      <c r="AH151" s="11">
        <f t="shared" si="520"/>
        <v>7140</v>
      </c>
      <c r="AI151" s="11">
        <f t="shared" si="520"/>
        <v>7315</v>
      </c>
      <c r="AJ151" s="11">
        <f t="shared" si="520"/>
        <v>7490</v>
      </c>
      <c r="AK151" s="11">
        <f t="shared" si="520"/>
        <v>7665</v>
      </c>
      <c r="AL151" s="11">
        <f t="shared" si="520"/>
        <v>7840</v>
      </c>
      <c r="AM151" s="113"/>
    </row>
    <row r="152" spans="1:39" s="4" customFormat="1" ht="16.899999999999999" customHeight="1">
      <c r="A152" s="136"/>
      <c r="B152" s="86">
        <v>2005</v>
      </c>
      <c r="C152" s="12">
        <v>2980</v>
      </c>
      <c r="D152" s="13" t="s">
        <v>67</v>
      </c>
      <c r="E152" s="14">
        <v>200</v>
      </c>
      <c r="F152" s="13" t="s">
        <v>67</v>
      </c>
      <c r="G152" s="15">
        <v>8980</v>
      </c>
      <c r="H152" s="11">
        <f t="shared" si="414"/>
        <v>2980</v>
      </c>
      <c r="I152" s="11">
        <f>SUM(H152+200)</f>
        <v>3180</v>
      </c>
      <c r="J152" s="11">
        <f t="shared" ref="J152:AL152" si="521">SUM(I152+200)</f>
        <v>3380</v>
      </c>
      <c r="K152" s="11">
        <f t="shared" si="521"/>
        <v>3580</v>
      </c>
      <c r="L152" s="11">
        <f t="shared" si="521"/>
        <v>3780</v>
      </c>
      <c r="M152" s="11">
        <f t="shared" si="521"/>
        <v>3980</v>
      </c>
      <c r="N152" s="11">
        <f t="shared" si="521"/>
        <v>4180</v>
      </c>
      <c r="O152" s="11">
        <f t="shared" si="521"/>
        <v>4380</v>
      </c>
      <c r="P152" s="11">
        <f t="shared" si="521"/>
        <v>4580</v>
      </c>
      <c r="Q152" s="11">
        <f t="shared" si="521"/>
        <v>4780</v>
      </c>
      <c r="R152" s="11">
        <f t="shared" si="521"/>
        <v>4980</v>
      </c>
      <c r="S152" s="11">
        <f t="shared" si="521"/>
        <v>5180</v>
      </c>
      <c r="T152" s="11">
        <f t="shared" si="521"/>
        <v>5380</v>
      </c>
      <c r="U152" s="11">
        <f t="shared" si="521"/>
        <v>5580</v>
      </c>
      <c r="V152" s="11">
        <f t="shared" si="521"/>
        <v>5780</v>
      </c>
      <c r="W152" s="11">
        <f t="shared" si="521"/>
        <v>5980</v>
      </c>
      <c r="X152" s="11">
        <f t="shared" si="521"/>
        <v>6180</v>
      </c>
      <c r="Y152" s="11">
        <f t="shared" si="521"/>
        <v>6380</v>
      </c>
      <c r="Z152" s="11">
        <f t="shared" si="521"/>
        <v>6580</v>
      </c>
      <c r="AA152" s="11">
        <f t="shared" si="521"/>
        <v>6780</v>
      </c>
      <c r="AB152" s="11">
        <f t="shared" si="521"/>
        <v>6980</v>
      </c>
      <c r="AC152" s="11">
        <f t="shared" si="521"/>
        <v>7180</v>
      </c>
      <c r="AD152" s="11">
        <f t="shared" si="521"/>
        <v>7380</v>
      </c>
      <c r="AE152" s="11">
        <f t="shared" si="521"/>
        <v>7580</v>
      </c>
      <c r="AF152" s="11">
        <f t="shared" si="521"/>
        <v>7780</v>
      </c>
      <c r="AG152" s="11">
        <f t="shared" si="521"/>
        <v>7980</v>
      </c>
      <c r="AH152" s="11">
        <f t="shared" si="521"/>
        <v>8180</v>
      </c>
      <c r="AI152" s="11">
        <f t="shared" si="521"/>
        <v>8380</v>
      </c>
      <c r="AJ152" s="11">
        <f t="shared" si="521"/>
        <v>8580</v>
      </c>
      <c r="AK152" s="11">
        <f t="shared" si="521"/>
        <v>8780</v>
      </c>
      <c r="AL152" s="11">
        <f t="shared" si="521"/>
        <v>8980</v>
      </c>
      <c r="AM152" s="113">
        <f>SUM(C152*45%)</f>
        <v>1341</v>
      </c>
    </row>
    <row r="153" spans="1:39" s="4" customFormat="1" ht="16.899999999999999" customHeight="1">
      <c r="A153" s="136"/>
      <c r="B153" s="86">
        <v>2007</v>
      </c>
      <c r="C153" s="7">
        <v>3430</v>
      </c>
      <c r="D153" s="8" t="s">
        <v>67</v>
      </c>
      <c r="E153" s="9">
        <v>230</v>
      </c>
      <c r="F153" s="8" t="s">
        <v>67</v>
      </c>
      <c r="G153" s="10">
        <v>10330</v>
      </c>
      <c r="H153" s="11">
        <f t="shared" si="414"/>
        <v>3430</v>
      </c>
      <c r="I153" s="11">
        <f>SUM(H153+230)</f>
        <v>3660</v>
      </c>
      <c r="J153" s="11">
        <f t="shared" ref="J153:AL153" si="522">SUM(I153+230)</f>
        <v>3890</v>
      </c>
      <c r="K153" s="11">
        <f t="shared" si="522"/>
        <v>4120</v>
      </c>
      <c r="L153" s="11">
        <f t="shared" si="522"/>
        <v>4350</v>
      </c>
      <c r="M153" s="11">
        <f t="shared" si="522"/>
        <v>4580</v>
      </c>
      <c r="N153" s="11">
        <f t="shared" si="522"/>
        <v>4810</v>
      </c>
      <c r="O153" s="11">
        <f t="shared" si="522"/>
        <v>5040</v>
      </c>
      <c r="P153" s="11">
        <f t="shared" si="522"/>
        <v>5270</v>
      </c>
      <c r="Q153" s="11">
        <f t="shared" si="522"/>
        <v>5500</v>
      </c>
      <c r="R153" s="11">
        <f t="shared" si="522"/>
        <v>5730</v>
      </c>
      <c r="S153" s="11">
        <f t="shared" si="522"/>
        <v>5960</v>
      </c>
      <c r="T153" s="11">
        <f t="shared" si="522"/>
        <v>6190</v>
      </c>
      <c r="U153" s="11">
        <f t="shared" si="522"/>
        <v>6420</v>
      </c>
      <c r="V153" s="11">
        <f t="shared" si="522"/>
        <v>6650</v>
      </c>
      <c r="W153" s="11">
        <f t="shared" si="522"/>
        <v>6880</v>
      </c>
      <c r="X153" s="11">
        <f t="shared" si="522"/>
        <v>7110</v>
      </c>
      <c r="Y153" s="11">
        <f t="shared" si="522"/>
        <v>7340</v>
      </c>
      <c r="Z153" s="11">
        <f t="shared" si="522"/>
        <v>7570</v>
      </c>
      <c r="AA153" s="11">
        <f t="shared" si="522"/>
        <v>7800</v>
      </c>
      <c r="AB153" s="11">
        <f t="shared" si="522"/>
        <v>8030</v>
      </c>
      <c r="AC153" s="11">
        <f t="shared" si="522"/>
        <v>8260</v>
      </c>
      <c r="AD153" s="11">
        <f t="shared" si="522"/>
        <v>8490</v>
      </c>
      <c r="AE153" s="11">
        <f t="shared" si="522"/>
        <v>8720</v>
      </c>
      <c r="AF153" s="11">
        <f t="shared" si="522"/>
        <v>8950</v>
      </c>
      <c r="AG153" s="11">
        <f t="shared" si="522"/>
        <v>9180</v>
      </c>
      <c r="AH153" s="11">
        <f t="shared" si="522"/>
        <v>9410</v>
      </c>
      <c r="AI153" s="11">
        <f t="shared" si="522"/>
        <v>9640</v>
      </c>
      <c r="AJ153" s="11">
        <f t="shared" si="522"/>
        <v>9870</v>
      </c>
      <c r="AK153" s="11">
        <f t="shared" si="522"/>
        <v>10100</v>
      </c>
      <c r="AL153" s="11">
        <f t="shared" si="522"/>
        <v>10330</v>
      </c>
      <c r="AM153" s="113">
        <f>SUM(C153*45%)</f>
        <v>1543.5</v>
      </c>
    </row>
    <row r="154" spans="1:39" s="4" customFormat="1" ht="16.899999999999999" customHeight="1">
      <c r="A154" s="136"/>
      <c r="B154" s="94">
        <v>2008</v>
      </c>
      <c r="C154" s="12">
        <v>4115</v>
      </c>
      <c r="D154" s="13" t="s">
        <v>67</v>
      </c>
      <c r="E154" s="14">
        <v>275</v>
      </c>
      <c r="F154" s="13" t="s">
        <v>67</v>
      </c>
      <c r="G154" s="15">
        <v>12365</v>
      </c>
      <c r="H154" s="98">
        <f>C154</f>
        <v>4115</v>
      </c>
      <c r="I154" s="11">
        <f>SUM(H154+275)</f>
        <v>4390</v>
      </c>
      <c r="J154" s="11">
        <f t="shared" ref="J154:AL154" si="523">SUM(I154+275)</f>
        <v>4665</v>
      </c>
      <c r="K154" s="11">
        <f t="shared" si="523"/>
        <v>4940</v>
      </c>
      <c r="L154" s="11">
        <f t="shared" si="523"/>
        <v>5215</v>
      </c>
      <c r="M154" s="11">
        <f t="shared" si="523"/>
        <v>5490</v>
      </c>
      <c r="N154" s="11">
        <f t="shared" si="523"/>
        <v>5765</v>
      </c>
      <c r="O154" s="11">
        <f t="shared" si="523"/>
        <v>6040</v>
      </c>
      <c r="P154" s="11">
        <f t="shared" si="523"/>
        <v>6315</v>
      </c>
      <c r="Q154" s="11">
        <f t="shared" si="523"/>
        <v>6590</v>
      </c>
      <c r="R154" s="11">
        <f t="shared" si="523"/>
        <v>6865</v>
      </c>
      <c r="S154" s="11">
        <f t="shared" si="523"/>
        <v>7140</v>
      </c>
      <c r="T154" s="11">
        <f t="shared" si="523"/>
        <v>7415</v>
      </c>
      <c r="U154" s="11">
        <f t="shared" si="523"/>
        <v>7690</v>
      </c>
      <c r="V154" s="11">
        <f t="shared" si="523"/>
        <v>7965</v>
      </c>
      <c r="W154" s="11">
        <f t="shared" si="523"/>
        <v>8240</v>
      </c>
      <c r="X154" s="11">
        <f t="shared" si="523"/>
        <v>8515</v>
      </c>
      <c r="Y154" s="11">
        <f t="shared" si="523"/>
        <v>8790</v>
      </c>
      <c r="Z154" s="11">
        <f t="shared" si="523"/>
        <v>9065</v>
      </c>
      <c r="AA154" s="11">
        <f t="shared" si="523"/>
        <v>9340</v>
      </c>
      <c r="AB154" s="11">
        <f t="shared" si="523"/>
        <v>9615</v>
      </c>
      <c r="AC154" s="11">
        <f t="shared" si="523"/>
        <v>9890</v>
      </c>
      <c r="AD154" s="11">
        <f t="shared" si="523"/>
        <v>10165</v>
      </c>
      <c r="AE154" s="11">
        <f t="shared" si="523"/>
        <v>10440</v>
      </c>
      <c r="AF154" s="11">
        <f t="shared" si="523"/>
        <v>10715</v>
      </c>
      <c r="AG154" s="11">
        <f t="shared" si="523"/>
        <v>10990</v>
      </c>
      <c r="AH154" s="11">
        <f t="shared" si="523"/>
        <v>11265</v>
      </c>
      <c r="AI154" s="11">
        <f t="shared" si="523"/>
        <v>11540</v>
      </c>
      <c r="AJ154" s="11">
        <f t="shared" si="523"/>
        <v>11815</v>
      </c>
      <c r="AK154" s="11">
        <f t="shared" si="523"/>
        <v>12090</v>
      </c>
      <c r="AL154" s="11">
        <f t="shared" si="523"/>
        <v>12365</v>
      </c>
      <c r="AM154" s="113">
        <f>SUM(C154*45%)</f>
        <v>1851.75</v>
      </c>
    </row>
    <row r="155" spans="1:39" s="30" customFormat="1" ht="16.899999999999999" customHeight="1">
      <c r="A155" s="136"/>
      <c r="B155" s="86">
        <v>2011</v>
      </c>
      <c r="C155" s="12">
        <v>6600</v>
      </c>
      <c r="D155" s="13" t="s">
        <v>67</v>
      </c>
      <c r="E155" s="14">
        <v>460</v>
      </c>
      <c r="F155" s="13" t="s">
        <v>67</v>
      </c>
      <c r="G155" s="15">
        <f>AL155</f>
        <v>20400</v>
      </c>
      <c r="H155" s="11">
        <f>C155</f>
        <v>6600</v>
      </c>
      <c r="I155" s="11">
        <f>SUM(H155+460)</f>
        <v>7060</v>
      </c>
      <c r="J155" s="11">
        <f t="shared" ref="J155:AL155" si="524">SUM(I155+460)</f>
        <v>7520</v>
      </c>
      <c r="K155" s="11">
        <f t="shared" si="524"/>
        <v>7980</v>
      </c>
      <c r="L155" s="11">
        <f t="shared" si="524"/>
        <v>8440</v>
      </c>
      <c r="M155" s="11">
        <f t="shared" si="524"/>
        <v>8900</v>
      </c>
      <c r="N155" s="11">
        <f t="shared" si="524"/>
        <v>9360</v>
      </c>
      <c r="O155" s="11">
        <f t="shared" si="524"/>
        <v>9820</v>
      </c>
      <c r="P155" s="11">
        <f t="shared" si="524"/>
        <v>10280</v>
      </c>
      <c r="Q155" s="11">
        <f t="shared" si="524"/>
        <v>10740</v>
      </c>
      <c r="R155" s="11">
        <f t="shared" si="524"/>
        <v>11200</v>
      </c>
      <c r="S155" s="11">
        <f t="shared" si="524"/>
        <v>11660</v>
      </c>
      <c r="T155" s="11">
        <f t="shared" si="524"/>
        <v>12120</v>
      </c>
      <c r="U155" s="11">
        <f t="shared" si="524"/>
        <v>12580</v>
      </c>
      <c r="V155" s="11">
        <f t="shared" si="524"/>
        <v>13040</v>
      </c>
      <c r="W155" s="11">
        <f t="shared" si="524"/>
        <v>13500</v>
      </c>
      <c r="X155" s="11">
        <f t="shared" si="524"/>
        <v>13960</v>
      </c>
      <c r="Y155" s="11">
        <f t="shared" si="524"/>
        <v>14420</v>
      </c>
      <c r="Z155" s="11">
        <f t="shared" si="524"/>
        <v>14880</v>
      </c>
      <c r="AA155" s="11">
        <f t="shared" si="524"/>
        <v>15340</v>
      </c>
      <c r="AB155" s="11">
        <f t="shared" si="524"/>
        <v>15800</v>
      </c>
      <c r="AC155" s="11">
        <f t="shared" si="524"/>
        <v>16260</v>
      </c>
      <c r="AD155" s="11">
        <f t="shared" si="524"/>
        <v>16720</v>
      </c>
      <c r="AE155" s="11">
        <f t="shared" si="524"/>
        <v>17180</v>
      </c>
      <c r="AF155" s="11">
        <f t="shared" si="524"/>
        <v>17640</v>
      </c>
      <c r="AG155" s="11">
        <f t="shared" si="524"/>
        <v>18100</v>
      </c>
      <c r="AH155" s="11">
        <f t="shared" si="524"/>
        <v>18560</v>
      </c>
      <c r="AI155" s="11">
        <f t="shared" si="524"/>
        <v>19020</v>
      </c>
      <c r="AJ155" s="11">
        <f t="shared" si="524"/>
        <v>19480</v>
      </c>
      <c r="AK155" s="11">
        <f t="shared" si="524"/>
        <v>19940</v>
      </c>
      <c r="AL155" s="11">
        <f t="shared" si="524"/>
        <v>20400</v>
      </c>
      <c r="AM155" s="113"/>
    </row>
    <row r="156" spans="1:39" s="30" customFormat="1" ht="16.899999999999999" customHeight="1">
      <c r="A156" s="136"/>
      <c r="B156" s="95">
        <v>2015</v>
      </c>
      <c r="C156" s="21">
        <v>8540</v>
      </c>
      <c r="D156" s="22" t="s">
        <v>67</v>
      </c>
      <c r="E156" s="23">
        <v>595</v>
      </c>
      <c r="F156" s="22" t="s">
        <v>67</v>
      </c>
      <c r="G156" s="24">
        <v>26390</v>
      </c>
      <c r="H156" s="6">
        <f>C156</f>
        <v>8540</v>
      </c>
      <c r="I156" s="6">
        <f>SUM(H156+595)</f>
        <v>9135</v>
      </c>
      <c r="J156" s="6">
        <f t="shared" ref="J156:AL156" si="525">SUM(I156+595)</f>
        <v>9730</v>
      </c>
      <c r="K156" s="6">
        <f t="shared" si="525"/>
        <v>10325</v>
      </c>
      <c r="L156" s="6">
        <f t="shared" si="525"/>
        <v>10920</v>
      </c>
      <c r="M156" s="6">
        <f t="shared" si="525"/>
        <v>11515</v>
      </c>
      <c r="N156" s="6">
        <f t="shared" si="525"/>
        <v>12110</v>
      </c>
      <c r="O156" s="6">
        <f t="shared" si="525"/>
        <v>12705</v>
      </c>
      <c r="P156" s="6">
        <f t="shared" si="525"/>
        <v>13300</v>
      </c>
      <c r="Q156" s="6">
        <f t="shared" si="525"/>
        <v>13895</v>
      </c>
      <c r="R156" s="6">
        <f t="shared" si="525"/>
        <v>14490</v>
      </c>
      <c r="S156" s="6">
        <f t="shared" si="525"/>
        <v>15085</v>
      </c>
      <c r="T156" s="6">
        <f t="shared" si="525"/>
        <v>15680</v>
      </c>
      <c r="U156" s="6">
        <f t="shared" si="525"/>
        <v>16275</v>
      </c>
      <c r="V156" s="6">
        <f t="shared" si="525"/>
        <v>16870</v>
      </c>
      <c r="W156" s="6">
        <f t="shared" si="525"/>
        <v>17465</v>
      </c>
      <c r="X156" s="6">
        <f t="shared" si="525"/>
        <v>18060</v>
      </c>
      <c r="Y156" s="6">
        <f t="shared" si="525"/>
        <v>18655</v>
      </c>
      <c r="Z156" s="6">
        <f t="shared" si="525"/>
        <v>19250</v>
      </c>
      <c r="AA156" s="6">
        <f t="shared" si="525"/>
        <v>19845</v>
      </c>
      <c r="AB156" s="6">
        <f t="shared" si="525"/>
        <v>20440</v>
      </c>
      <c r="AC156" s="6">
        <f t="shared" si="525"/>
        <v>21035</v>
      </c>
      <c r="AD156" s="6">
        <f t="shared" si="525"/>
        <v>21630</v>
      </c>
      <c r="AE156" s="6">
        <f t="shared" si="525"/>
        <v>22225</v>
      </c>
      <c r="AF156" s="6">
        <f t="shared" si="525"/>
        <v>22820</v>
      </c>
      <c r="AG156" s="6">
        <f t="shared" si="525"/>
        <v>23415</v>
      </c>
      <c r="AH156" s="6">
        <f t="shared" si="525"/>
        <v>24010</v>
      </c>
      <c r="AI156" s="6">
        <f t="shared" si="525"/>
        <v>24605</v>
      </c>
      <c r="AJ156" s="6">
        <f t="shared" si="525"/>
        <v>25200</v>
      </c>
      <c r="AK156" s="6">
        <f t="shared" si="525"/>
        <v>25795</v>
      </c>
      <c r="AL156" s="6">
        <f t="shared" si="525"/>
        <v>26390</v>
      </c>
      <c r="AM156" s="121"/>
    </row>
    <row r="157" spans="1:39" s="30" customFormat="1" ht="16.899999999999999" customHeight="1" thickBot="1">
      <c r="A157" s="137"/>
      <c r="B157" s="96">
        <v>2016</v>
      </c>
      <c r="C157" s="32">
        <v>10510</v>
      </c>
      <c r="D157" s="109" t="s">
        <v>67</v>
      </c>
      <c r="E157" s="33">
        <v>740</v>
      </c>
      <c r="F157" s="109" t="s">
        <v>67</v>
      </c>
      <c r="G157" s="34">
        <v>32710</v>
      </c>
      <c r="H157" s="31">
        <f>C157</f>
        <v>10510</v>
      </c>
      <c r="I157" s="6">
        <f>SUM(H157+740)</f>
        <v>11250</v>
      </c>
      <c r="J157" s="6">
        <f t="shared" ref="J157:AL157" si="526">SUM(I157+740)</f>
        <v>11990</v>
      </c>
      <c r="K157" s="6">
        <f t="shared" si="526"/>
        <v>12730</v>
      </c>
      <c r="L157" s="6">
        <f t="shared" si="526"/>
        <v>13470</v>
      </c>
      <c r="M157" s="6">
        <f t="shared" si="526"/>
        <v>14210</v>
      </c>
      <c r="N157" s="6">
        <f t="shared" si="526"/>
        <v>14950</v>
      </c>
      <c r="O157" s="6">
        <f t="shared" si="526"/>
        <v>15690</v>
      </c>
      <c r="P157" s="6">
        <f t="shared" si="526"/>
        <v>16430</v>
      </c>
      <c r="Q157" s="6">
        <f t="shared" si="526"/>
        <v>17170</v>
      </c>
      <c r="R157" s="6">
        <f t="shared" si="526"/>
        <v>17910</v>
      </c>
      <c r="S157" s="6">
        <f t="shared" si="526"/>
        <v>18650</v>
      </c>
      <c r="T157" s="6">
        <f t="shared" si="526"/>
        <v>19390</v>
      </c>
      <c r="U157" s="6">
        <f t="shared" si="526"/>
        <v>20130</v>
      </c>
      <c r="V157" s="6">
        <f t="shared" si="526"/>
        <v>20870</v>
      </c>
      <c r="W157" s="6">
        <f t="shared" si="526"/>
        <v>21610</v>
      </c>
      <c r="X157" s="6">
        <f t="shared" si="526"/>
        <v>22350</v>
      </c>
      <c r="Y157" s="6">
        <f t="shared" si="526"/>
        <v>23090</v>
      </c>
      <c r="Z157" s="6">
        <f t="shared" si="526"/>
        <v>23830</v>
      </c>
      <c r="AA157" s="6">
        <f t="shared" si="526"/>
        <v>24570</v>
      </c>
      <c r="AB157" s="6">
        <f t="shared" si="526"/>
        <v>25310</v>
      </c>
      <c r="AC157" s="6">
        <f t="shared" si="526"/>
        <v>26050</v>
      </c>
      <c r="AD157" s="6">
        <f t="shared" si="526"/>
        <v>26790</v>
      </c>
      <c r="AE157" s="6">
        <f t="shared" si="526"/>
        <v>27530</v>
      </c>
      <c r="AF157" s="6">
        <f t="shared" si="526"/>
        <v>28270</v>
      </c>
      <c r="AG157" s="6">
        <f t="shared" si="526"/>
        <v>29010</v>
      </c>
      <c r="AH157" s="6">
        <f t="shared" si="526"/>
        <v>29750</v>
      </c>
      <c r="AI157" s="6">
        <f t="shared" si="526"/>
        <v>30490</v>
      </c>
      <c r="AJ157" s="6">
        <f t="shared" si="526"/>
        <v>31230</v>
      </c>
      <c r="AK157" s="6">
        <f t="shared" si="526"/>
        <v>31970</v>
      </c>
      <c r="AL157" s="6">
        <f t="shared" si="526"/>
        <v>32710</v>
      </c>
      <c r="AM157" s="120"/>
    </row>
    <row r="158" spans="1:39" s="4" customFormat="1" ht="16.899999999999999" customHeight="1">
      <c r="A158" s="135">
        <v>12</v>
      </c>
      <c r="B158" s="97">
        <v>1972</v>
      </c>
      <c r="C158" s="7">
        <v>300</v>
      </c>
      <c r="D158" s="8" t="s">
        <v>67</v>
      </c>
      <c r="E158" s="9">
        <v>20</v>
      </c>
      <c r="F158" s="8" t="s">
        <v>67</v>
      </c>
      <c r="G158" s="10" t="s">
        <v>32</v>
      </c>
      <c r="H158" s="6">
        <f t="shared" si="414"/>
        <v>300</v>
      </c>
      <c r="I158" s="6">
        <f>SUM(H158+20)</f>
        <v>320</v>
      </c>
      <c r="J158" s="6">
        <f>SUM(I158+20)</f>
        <v>340</v>
      </c>
      <c r="K158" s="6">
        <f>SUM(J158+20)</f>
        <v>360</v>
      </c>
      <c r="L158" s="6">
        <f>SUM(K158+20)</f>
        <v>380</v>
      </c>
      <c r="M158" s="6">
        <f>SUM(L158+20)</f>
        <v>400</v>
      </c>
      <c r="N158" s="6">
        <f>SUM(M158+25)</f>
        <v>425</v>
      </c>
      <c r="O158" s="6">
        <f t="shared" ref="O158:W158" si="527">SUM(N158+25)</f>
        <v>450</v>
      </c>
      <c r="P158" s="6">
        <f t="shared" si="527"/>
        <v>475</v>
      </c>
      <c r="Q158" s="6">
        <f t="shared" si="527"/>
        <v>500</v>
      </c>
      <c r="R158" s="6">
        <f t="shared" si="527"/>
        <v>525</v>
      </c>
      <c r="S158" s="6">
        <f t="shared" si="527"/>
        <v>550</v>
      </c>
      <c r="T158" s="6">
        <f t="shared" si="527"/>
        <v>575</v>
      </c>
      <c r="U158" s="6">
        <f t="shared" si="527"/>
        <v>600</v>
      </c>
      <c r="V158" s="6">
        <f t="shared" si="527"/>
        <v>625</v>
      </c>
      <c r="W158" s="6">
        <f t="shared" si="527"/>
        <v>650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121"/>
    </row>
    <row r="159" spans="1:39" s="4" customFormat="1" ht="16.899999999999999" customHeight="1">
      <c r="A159" s="136"/>
      <c r="B159" s="98">
        <v>1977</v>
      </c>
      <c r="C159" s="12">
        <v>460</v>
      </c>
      <c r="D159" s="13" t="s">
        <v>67</v>
      </c>
      <c r="E159" s="14">
        <v>28</v>
      </c>
      <c r="F159" s="13" t="s">
        <v>67</v>
      </c>
      <c r="G159" s="15" t="s">
        <v>79</v>
      </c>
      <c r="H159" s="11">
        <f t="shared" si="414"/>
        <v>460</v>
      </c>
      <c r="I159" s="11">
        <f>SUM(H159+28)</f>
        <v>488</v>
      </c>
      <c r="J159" s="11">
        <f>SUM(I159+28)</f>
        <v>516</v>
      </c>
      <c r="K159" s="11">
        <f>SUM(J159+28)</f>
        <v>544</v>
      </c>
      <c r="L159" s="11">
        <f>SUM(K159+28)</f>
        <v>572</v>
      </c>
      <c r="M159" s="11">
        <f>SUM(L159+28)</f>
        <v>600</v>
      </c>
      <c r="N159" s="11">
        <f>SUM(M159+30)</f>
        <v>630</v>
      </c>
      <c r="O159" s="11">
        <f t="shared" ref="O159:W159" si="528">SUM(N159+30)</f>
        <v>660</v>
      </c>
      <c r="P159" s="11">
        <f t="shared" si="528"/>
        <v>690</v>
      </c>
      <c r="Q159" s="11">
        <f t="shared" si="528"/>
        <v>720</v>
      </c>
      <c r="R159" s="11">
        <f t="shared" si="528"/>
        <v>750</v>
      </c>
      <c r="S159" s="11">
        <f t="shared" si="528"/>
        <v>780</v>
      </c>
      <c r="T159" s="11">
        <f t="shared" si="528"/>
        <v>810</v>
      </c>
      <c r="U159" s="11">
        <f t="shared" si="528"/>
        <v>840</v>
      </c>
      <c r="V159" s="11">
        <f t="shared" si="528"/>
        <v>870</v>
      </c>
      <c r="W159" s="11">
        <f t="shared" si="528"/>
        <v>900</v>
      </c>
      <c r="X159" s="11">
        <f>SUM(W159+32)</f>
        <v>932</v>
      </c>
      <c r="Y159" s="11">
        <f>SUM(X159+32)</f>
        <v>964</v>
      </c>
      <c r="Z159" s="11">
        <f>SUM(Y159+32)</f>
        <v>996</v>
      </c>
      <c r="AA159" s="11">
        <f>SUM(Z159+32)</f>
        <v>1028</v>
      </c>
      <c r="AB159" s="11">
        <f>SUM(AA159+32)</f>
        <v>1060</v>
      </c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3"/>
    </row>
    <row r="160" spans="1:39" s="4" customFormat="1" ht="16.899999999999999" customHeight="1">
      <c r="A160" s="136"/>
      <c r="B160" s="98">
        <v>1983</v>
      </c>
      <c r="C160" s="7">
        <v>750</v>
      </c>
      <c r="D160" s="8" t="s">
        <v>67</v>
      </c>
      <c r="E160" s="9">
        <v>40</v>
      </c>
      <c r="F160" s="8" t="s">
        <v>67</v>
      </c>
      <c r="G160" s="10" t="s">
        <v>33</v>
      </c>
      <c r="H160" s="11">
        <f t="shared" si="414"/>
        <v>750</v>
      </c>
      <c r="I160" s="11">
        <f>SUM(H160+40)</f>
        <v>790</v>
      </c>
      <c r="J160" s="11">
        <f t="shared" ref="J160" si="529">SUM(I160+40)</f>
        <v>830</v>
      </c>
      <c r="K160" s="11">
        <f t="shared" ref="K160" si="530">SUM(J160+40)</f>
        <v>870</v>
      </c>
      <c r="L160" s="11">
        <f t="shared" ref="L160" si="531">SUM(K160+40)</f>
        <v>910</v>
      </c>
      <c r="M160" s="11">
        <f t="shared" ref="M160" si="532">SUM(L160+40)</f>
        <v>950</v>
      </c>
      <c r="N160" s="11">
        <f t="shared" ref="N160" si="533">SUM(M160+40)</f>
        <v>990</v>
      </c>
      <c r="O160" s="11">
        <f t="shared" ref="O160" si="534">SUM(N160+40)</f>
        <v>1030</v>
      </c>
      <c r="P160" s="11">
        <f t="shared" ref="P160" si="535">SUM(O160+40)</f>
        <v>1070</v>
      </c>
      <c r="Q160" s="11">
        <f t="shared" ref="Q160" si="536">SUM(P160+40)</f>
        <v>1110</v>
      </c>
      <c r="R160" s="11">
        <f t="shared" ref="R160" si="537">SUM(Q160+40)</f>
        <v>1150</v>
      </c>
      <c r="S160" s="11">
        <f t="shared" ref="S160" si="538">SUM(R160+40)</f>
        <v>1190</v>
      </c>
      <c r="T160" s="11">
        <f t="shared" ref="T160" si="539">SUM(S160+40)</f>
        <v>1230</v>
      </c>
      <c r="U160" s="11">
        <f t="shared" ref="U160" si="540">SUM(T160+40)</f>
        <v>1270</v>
      </c>
      <c r="V160" s="11">
        <f t="shared" ref="V160" si="541">SUM(U160+40)</f>
        <v>1310</v>
      </c>
      <c r="W160" s="11">
        <f t="shared" ref="W160" si="542">SUM(V160+40)</f>
        <v>1350</v>
      </c>
      <c r="X160" s="11">
        <f t="shared" ref="X160" si="543">SUM(W160+40)</f>
        <v>1390</v>
      </c>
      <c r="Y160" s="11">
        <f t="shared" ref="Y160" si="544">SUM(X160+40)</f>
        <v>1430</v>
      </c>
      <c r="Z160" s="11">
        <f t="shared" ref="Z160" si="545">SUM(Y160+40)</f>
        <v>1470</v>
      </c>
      <c r="AA160" s="11">
        <f t="shared" ref="AA160" si="546">SUM(Z160+40)</f>
        <v>1510</v>
      </c>
      <c r="AB160" s="11">
        <f t="shared" ref="AB160" si="547">SUM(AA160+40)</f>
        <v>1550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3"/>
    </row>
    <row r="161" spans="1:39" s="4" customFormat="1" ht="16.899999999999999" customHeight="1">
      <c r="A161" s="136"/>
      <c r="B161" s="98">
        <v>1983</v>
      </c>
      <c r="C161" s="12">
        <v>750</v>
      </c>
      <c r="D161" s="13" t="s">
        <v>67</v>
      </c>
      <c r="E161" s="14">
        <v>40</v>
      </c>
      <c r="F161" s="13" t="s">
        <v>67</v>
      </c>
      <c r="G161" s="15" t="s">
        <v>34</v>
      </c>
      <c r="H161" s="11">
        <f t="shared" si="414"/>
        <v>750</v>
      </c>
      <c r="I161" s="11">
        <f>SUM(H161+40)</f>
        <v>790</v>
      </c>
      <c r="J161" s="11">
        <f t="shared" ref="J161:AB161" si="548">SUM(I161+40)</f>
        <v>830</v>
      </c>
      <c r="K161" s="11">
        <f t="shared" si="548"/>
        <v>870</v>
      </c>
      <c r="L161" s="11">
        <f t="shared" si="548"/>
        <v>910</v>
      </c>
      <c r="M161" s="11">
        <f t="shared" si="548"/>
        <v>950</v>
      </c>
      <c r="N161" s="11">
        <f t="shared" si="548"/>
        <v>990</v>
      </c>
      <c r="O161" s="11">
        <f t="shared" si="548"/>
        <v>1030</v>
      </c>
      <c r="P161" s="11">
        <f t="shared" si="548"/>
        <v>1070</v>
      </c>
      <c r="Q161" s="11">
        <f t="shared" si="548"/>
        <v>1110</v>
      </c>
      <c r="R161" s="11">
        <f t="shared" si="548"/>
        <v>1150</v>
      </c>
      <c r="S161" s="11">
        <f t="shared" si="548"/>
        <v>1190</v>
      </c>
      <c r="T161" s="11">
        <f t="shared" si="548"/>
        <v>1230</v>
      </c>
      <c r="U161" s="11">
        <f t="shared" si="548"/>
        <v>1270</v>
      </c>
      <c r="V161" s="11">
        <f t="shared" si="548"/>
        <v>1310</v>
      </c>
      <c r="W161" s="11">
        <f t="shared" si="548"/>
        <v>1350</v>
      </c>
      <c r="X161" s="11">
        <f t="shared" si="548"/>
        <v>1390</v>
      </c>
      <c r="Y161" s="11">
        <f t="shared" si="548"/>
        <v>1430</v>
      </c>
      <c r="Z161" s="11">
        <f t="shared" si="548"/>
        <v>1470</v>
      </c>
      <c r="AA161" s="11">
        <f t="shared" si="548"/>
        <v>1510</v>
      </c>
      <c r="AB161" s="11">
        <f t="shared" si="548"/>
        <v>1550</v>
      </c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3"/>
    </row>
    <row r="162" spans="1:39" s="4" customFormat="1" ht="16.899999999999999" customHeight="1">
      <c r="A162" s="136"/>
      <c r="B162" s="98">
        <v>1987</v>
      </c>
      <c r="C162" s="7">
        <v>970</v>
      </c>
      <c r="D162" s="8" t="s">
        <v>67</v>
      </c>
      <c r="E162" s="9">
        <v>52</v>
      </c>
      <c r="F162" s="8" t="s">
        <v>67</v>
      </c>
      <c r="G162" s="10">
        <v>2010</v>
      </c>
      <c r="H162" s="11">
        <f t="shared" si="414"/>
        <v>970</v>
      </c>
      <c r="I162" s="11">
        <f>SUM(H162+52)</f>
        <v>1022</v>
      </c>
      <c r="J162" s="11">
        <f t="shared" ref="J162:AB162" si="549">SUM(I162+52)</f>
        <v>1074</v>
      </c>
      <c r="K162" s="11">
        <f t="shared" si="549"/>
        <v>1126</v>
      </c>
      <c r="L162" s="11">
        <f t="shared" si="549"/>
        <v>1178</v>
      </c>
      <c r="M162" s="11">
        <f t="shared" si="549"/>
        <v>1230</v>
      </c>
      <c r="N162" s="11">
        <f t="shared" si="549"/>
        <v>1282</v>
      </c>
      <c r="O162" s="11">
        <f t="shared" si="549"/>
        <v>1334</v>
      </c>
      <c r="P162" s="11">
        <f t="shared" si="549"/>
        <v>1386</v>
      </c>
      <c r="Q162" s="11">
        <f t="shared" si="549"/>
        <v>1438</v>
      </c>
      <c r="R162" s="11">
        <f t="shared" si="549"/>
        <v>1490</v>
      </c>
      <c r="S162" s="11">
        <f t="shared" si="549"/>
        <v>1542</v>
      </c>
      <c r="T162" s="11">
        <f t="shared" si="549"/>
        <v>1594</v>
      </c>
      <c r="U162" s="11">
        <f t="shared" si="549"/>
        <v>1646</v>
      </c>
      <c r="V162" s="11">
        <f t="shared" si="549"/>
        <v>1698</v>
      </c>
      <c r="W162" s="11">
        <f t="shared" si="549"/>
        <v>1750</v>
      </c>
      <c r="X162" s="11">
        <f t="shared" si="549"/>
        <v>1802</v>
      </c>
      <c r="Y162" s="11">
        <f t="shared" si="549"/>
        <v>1854</v>
      </c>
      <c r="Z162" s="11">
        <f t="shared" si="549"/>
        <v>1906</v>
      </c>
      <c r="AA162" s="11">
        <f t="shared" si="549"/>
        <v>1958</v>
      </c>
      <c r="AB162" s="11">
        <f t="shared" si="549"/>
        <v>2010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3"/>
    </row>
    <row r="163" spans="1:39" s="4" customFormat="1" ht="16.899999999999999" customHeight="1">
      <c r="A163" s="136"/>
      <c r="B163" s="98">
        <v>1991</v>
      </c>
      <c r="C163" s="12">
        <v>1355</v>
      </c>
      <c r="D163" s="13" t="s">
        <v>67</v>
      </c>
      <c r="E163" s="14">
        <v>96</v>
      </c>
      <c r="F163" s="13" t="s">
        <v>67</v>
      </c>
      <c r="G163" s="15">
        <v>2765</v>
      </c>
      <c r="H163" s="11">
        <f t="shared" si="414"/>
        <v>1355</v>
      </c>
      <c r="I163" s="11">
        <f>SUM(H163+96)</f>
        <v>1451</v>
      </c>
      <c r="J163" s="11">
        <f t="shared" ref="J163:AL163" si="550">SUM(I163+96)</f>
        <v>1547</v>
      </c>
      <c r="K163" s="11">
        <f t="shared" si="550"/>
        <v>1643</v>
      </c>
      <c r="L163" s="11">
        <f t="shared" si="550"/>
        <v>1739</v>
      </c>
      <c r="M163" s="11">
        <f t="shared" si="550"/>
        <v>1835</v>
      </c>
      <c r="N163" s="11">
        <f t="shared" si="550"/>
        <v>1931</v>
      </c>
      <c r="O163" s="11">
        <f t="shared" si="550"/>
        <v>2027</v>
      </c>
      <c r="P163" s="11">
        <f t="shared" si="550"/>
        <v>2123</v>
      </c>
      <c r="Q163" s="11">
        <f t="shared" si="550"/>
        <v>2219</v>
      </c>
      <c r="R163" s="11">
        <f t="shared" si="550"/>
        <v>2315</v>
      </c>
      <c r="S163" s="11">
        <f t="shared" si="550"/>
        <v>2411</v>
      </c>
      <c r="T163" s="11">
        <f t="shared" si="550"/>
        <v>2507</v>
      </c>
      <c r="U163" s="11">
        <f t="shared" si="550"/>
        <v>2603</v>
      </c>
      <c r="V163" s="11">
        <f t="shared" si="550"/>
        <v>2699</v>
      </c>
      <c r="W163" s="11">
        <f t="shared" si="550"/>
        <v>2795</v>
      </c>
      <c r="X163" s="11">
        <f t="shared" si="550"/>
        <v>2891</v>
      </c>
      <c r="Y163" s="11">
        <f t="shared" si="550"/>
        <v>2987</v>
      </c>
      <c r="Z163" s="11">
        <f t="shared" si="550"/>
        <v>3083</v>
      </c>
      <c r="AA163" s="11">
        <f t="shared" si="550"/>
        <v>3179</v>
      </c>
      <c r="AB163" s="11">
        <f t="shared" si="550"/>
        <v>3275</v>
      </c>
      <c r="AC163" s="11">
        <f t="shared" si="550"/>
        <v>3371</v>
      </c>
      <c r="AD163" s="11">
        <f t="shared" si="550"/>
        <v>3467</v>
      </c>
      <c r="AE163" s="11">
        <f t="shared" si="550"/>
        <v>3563</v>
      </c>
      <c r="AF163" s="11">
        <f t="shared" si="550"/>
        <v>3659</v>
      </c>
      <c r="AG163" s="11">
        <f t="shared" si="550"/>
        <v>3755</v>
      </c>
      <c r="AH163" s="11">
        <f t="shared" si="550"/>
        <v>3851</v>
      </c>
      <c r="AI163" s="11">
        <f t="shared" si="550"/>
        <v>3947</v>
      </c>
      <c r="AJ163" s="11">
        <f t="shared" si="550"/>
        <v>4043</v>
      </c>
      <c r="AK163" s="11">
        <f t="shared" si="550"/>
        <v>4139</v>
      </c>
      <c r="AL163" s="11">
        <f t="shared" si="550"/>
        <v>4235</v>
      </c>
      <c r="AM163" s="113"/>
    </row>
    <row r="164" spans="1:39" s="4" customFormat="1" ht="16.899999999999999" customHeight="1">
      <c r="A164" s="136"/>
      <c r="B164" s="98">
        <v>1994</v>
      </c>
      <c r="C164" s="7">
        <v>1830</v>
      </c>
      <c r="D164" s="8" t="s">
        <v>67</v>
      </c>
      <c r="E164" s="9">
        <v>130</v>
      </c>
      <c r="F164" s="8" t="s">
        <v>67</v>
      </c>
      <c r="G164" s="10">
        <v>3780</v>
      </c>
      <c r="H164" s="11">
        <f t="shared" si="414"/>
        <v>1830</v>
      </c>
      <c r="I164" s="11">
        <f>SUM(H164+130)</f>
        <v>1960</v>
      </c>
      <c r="J164" s="11">
        <f t="shared" ref="J164:AL164" si="551">SUM(I164+130)</f>
        <v>2090</v>
      </c>
      <c r="K164" s="11">
        <f t="shared" si="551"/>
        <v>2220</v>
      </c>
      <c r="L164" s="11">
        <f t="shared" si="551"/>
        <v>2350</v>
      </c>
      <c r="M164" s="11">
        <f t="shared" si="551"/>
        <v>2480</v>
      </c>
      <c r="N164" s="11">
        <f t="shared" si="551"/>
        <v>2610</v>
      </c>
      <c r="O164" s="11">
        <f t="shared" si="551"/>
        <v>2740</v>
      </c>
      <c r="P164" s="11">
        <f t="shared" si="551"/>
        <v>2870</v>
      </c>
      <c r="Q164" s="11">
        <f t="shared" si="551"/>
        <v>3000</v>
      </c>
      <c r="R164" s="11">
        <f t="shared" si="551"/>
        <v>3130</v>
      </c>
      <c r="S164" s="11">
        <f t="shared" si="551"/>
        <v>3260</v>
      </c>
      <c r="T164" s="11">
        <f t="shared" si="551"/>
        <v>3390</v>
      </c>
      <c r="U164" s="11">
        <f t="shared" si="551"/>
        <v>3520</v>
      </c>
      <c r="V164" s="11">
        <f t="shared" si="551"/>
        <v>3650</v>
      </c>
      <c r="W164" s="11">
        <f t="shared" si="551"/>
        <v>3780</v>
      </c>
      <c r="X164" s="11">
        <f t="shared" si="551"/>
        <v>3910</v>
      </c>
      <c r="Y164" s="11">
        <f t="shared" si="551"/>
        <v>4040</v>
      </c>
      <c r="Z164" s="11">
        <f t="shared" si="551"/>
        <v>4170</v>
      </c>
      <c r="AA164" s="11">
        <f t="shared" si="551"/>
        <v>4300</v>
      </c>
      <c r="AB164" s="11">
        <f t="shared" si="551"/>
        <v>4430</v>
      </c>
      <c r="AC164" s="11">
        <f t="shared" si="551"/>
        <v>4560</v>
      </c>
      <c r="AD164" s="11">
        <f t="shared" si="551"/>
        <v>4690</v>
      </c>
      <c r="AE164" s="11">
        <f t="shared" si="551"/>
        <v>4820</v>
      </c>
      <c r="AF164" s="11">
        <f t="shared" si="551"/>
        <v>4950</v>
      </c>
      <c r="AG164" s="11">
        <f t="shared" si="551"/>
        <v>5080</v>
      </c>
      <c r="AH164" s="11">
        <f t="shared" si="551"/>
        <v>5210</v>
      </c>
      <c r="AI164" s="11">
        <f t="shared" si="551"/>
        <v>5340</v>
      </c>
      <c r="AJ164" s="11">
        <f t="shared" si="551"/>
        <v>5470</v>
      </c>
      <c r="AK164" s="11">
        <f t="shared" si="551"/>
        <v>5600</v>
      </c>
      <c r="AL164" s="11">
        <f t="shared" si="551"/>
        <v>5730</v>
      </c>
      <c r="AM164" s="113"/>
    </row>
    <row r="165" spans="1:39" s="4" customFormat="1" ht="16.899999999999999" customHeight="1">
      <c r="A165" s="136"/>
      <c r="B165" s="98">
        <v>2001</v>
      </c>
      <c r="C165" s="12">
        <v>2745</v>
      </c>
      <c r="D165" s="13" t="s">
        <v>67</v>
      </c>
      <c r="E165" s="14">
        <v>195</v>
      </c>
      <c r="F165" s="13" t="s">
        <v>67</v>
      </c>
      <c r="G165" s="15">
        <v>8595</v>
      </c>
      <c r="H165" s="11">
        <f t="shared" si="414"/>
        <v>2745</v>
      </c>
      <c r="I165" s="11">
        <f>SUM(H165+195)</f>
        <v>2940</v>
      </c>
      <c r="J165" s="11">
        <f t="shared" ref="J165:AL165" si="552">SUM(I165+195)</f>
        <v>3135</v>
      </c>
      <c r="K165" s="11">
        <f t="shared" si="552"/>
        <v>3330</v>
      </c>
      <c r="L165" s="11">
        <f t="shared" si="552"/>
        <v>3525</v>
      </c>
      <c r="M165" s="11">
        <f t="shared" si="552"/>
        <v>3720</v>
      </c>
      <c r="N165" s="11">
        <f t="shared" si="552"/>
        <v>3915</v>
      </c>
      <c r="O165" s="11">
        <f t="shared" si="552"/>
        <v>4110</v>
      </c>
      <c r="P165" s="11">
        <f t="shared" si="552"/>
        <v>4305</v>
      </c>
      <c r="Q165" s="11">
        <f t="shared" si="552"/>
        <v>4500</v>
      </c>
      <c r="R165" s="11">
        <f t="shared" si="552"/>
        <v>4695</v>
      </c>
      <c r="S165" s="11">
        <f t="shared" si="552"/>
        <v>4890</v>
      </c>
      <c r="T165" s="11">
        <f t="shared" si="552"/>
        <v>5085</v>
      </c>
      <c r="U165" s="11">
        <f t="shared" si="552"/>
        <v>5280</v>
      </c>
      <c r="V165" s="11">
        <f t="shared" si="552"/>
        <v>5475</v>
      </c>
      <c r="W165" s="11">
        <f t="shared" si="552"/>
        <v>5670</v>
      </c>
      <c r="X165" s="11">
        <f t="shared" si="552"/>
        <v>5865</v>
      </c>
      <c r="Y165" s="11">
        <f t="shared" si="552"/>
        <v>6060</v>
      </c>
      <c r="Z165" s="11">
        <f t="shared" si="552"/>
        <v>6255</v>
      </c>
      <c r="AA165" s="11">
        <f t="shared" si="552"/>
        <v>6450</v>
      </c>
      <c r="AB165" s="11">
        <f t="shared" si="552"/>
        <v>6645</v>
      </c>
      <c r="AC165" s="11">
        <f t="shared" si="552"/>
        <v>6840</v>
      </c>
      <c r="AD165" s="11">
        <f t="shared" si="552"/>
        <v>7035</v>
      </c>
      <c r="AE165" s="11">
        <f t="shared" si="552"/>
        <v>7230</v>
      </c>
      <c r="AF165" s="11">
        <f t="shared" si="552"/>
        <v>7425</v>
      </c>
      <c r="AG165" s="11">
        <f t="shared" si="552"/>
        <v>7620</v>
      </c>
      <c r="AH165" s="11">
        <f t="shared" si="552"/>
        <v>7815</v>
      </c>
      <c r="AI165" s="11">
        <f t="shared" si="552"/>
        <v>8010</v>
      </c>
      <c r="AJ165" s="11">
        <f t="shared" si="552"/>
        <v>8205</v>
      </c>
      <c r="AK165" s="11">
        <f t="shared" si="552"/>
        <v>8400</v>
      </c>
      <c r="AL165" s="11">
        <f t="shared" si="552"/>
        <v>8595</v>
      </c>
      <c r="AM165" s="113"/>
    </row>
    <row r="166" spans="1:39" s="4" customFormat="1" ht="16.899999999999999" customHeight="1">
      <c r="A166" s="136"/>
      <c r="B166" s="98">
        <v>2005</v>
      </c>
      <c r="C166" s="7">
        <v>3155</v>
      </c>
      <c r="D166" s="8" t="s">
        <v>67</v>
      </c>
      <c r="E166" s="9">
        <v>225</v>
      </c>
      <c r="F166" s="8" t="s">
        <v>67</v>
      </c>
      <c r="G166" s="10">
        <v>9905</v>
      </c>
      <c r="H166" s="11">
        <f t="shared" ref="H166:H247" si="553">C166</f>
        <v>3155</v>
      </c>
      <c r="I166" s="11">
        <f>SUM(H166+225)</f>
        <v>3380</v>
      </c>
      <c r="J166" s="11">
        <f t="shared" ref="J166:AL166" si="554">SUM(I166+225)</f>
        <v>3605</v>
      </c>
      <c r="K166" s="11">
        <f t="shared" si="554"/>
        <v>3830</v>
      </c>
      <c r="L166" s="11">
        <f t="shared" si="554"/>
        <v>4055</v>
      </c>
      <c r="M166" s="11">
        <f t="shared" si="554"/>
        <v>4280</v>
      </c>
      <c r="N166" s="11">
        <f t="shared" si="554"/>
        <v>4505</v>
      </c>
      <c r="O166" s="11">
        <f t="shared" si="554"/>
        <v>4730</v>
      </c>
      <c r="P166" s="11">
        <f t="shared" si="554"/>
        <v>4955</v>
      </c>
      <c r="Q166" s="11">
        <f t="shared" si="554"/>
        <v>5180</v>
      </c>
      <c r="R166" s="11">
        <f t="shared" si="554"/>
        <v>5405</v>
      </c>
      <c r="S166" s="11">
        <f t="shared" si="554"/>
        <v>5630</v>
      </c>
      <c r="T166" s="11">
        <f t="shared" si="554"/>
        <v>5855</v>
      </c>
      <c r="U166" s="11">
        <f t="shared" si="554"/>
        <v>6080</v>
      </c>
      <c r="V166" s="11">
        <f t="shared" si="554"/>
        <v>6305</v>
      </c>
      <c r="W166" s="11">
        <f t="shared" si="554"/>
        <v>6530</v>
      </c>
      <c r="X166" s="11">
        <f t="shared" si="554"/>
        <v>6755</v>
      </c>
      <c r="Y166" s="11">
        <f t="shared" si="554"/>
        <v>6980</v>
      </c>
      <c r="Z166" s="11">
        <f t="shared" si="554"/>
        <v>7205</v>
      </c>
      <c r="AA166" s="11">
        <f t="shared" si="554"/>
        <v>7430</v>
      </c>
      <c r="AB166" s="11">
        <f t="shared" si="554"/>
        <v>7655</v>
      </c>
      <c r="AC166" s="11">
        <f t="shared" si="554"/>
        <v>7880</v>
      </c>
      <c r="AD166" s="11">
        <f t="shared" si="554"/>
        <v>8105</v>
      </c>
      <c r="AE166" s="11">
        <f t="shared" si="554"/>
        <v>8330</v>
      </c>
      <c r="AF166" s="11">
        <f t="shared" si="554"/>
        <v>8555</v>
      </c>
      <c r="AG166" s="11">
        <f t="shared" si="554"/>
        <v>8780</v>
      </c>
      <c r="AH166" s="11">
        <f t="shared" si="554"/>
        <v>9005</v>
      </c>
      <c r="AI166" s="11">
        <f t="shared" si="554"/>
        <v>9230</v>
      </c>
      <c r="AJ166" s="11">
        <f t="shared" si="554"/>
        <v>9455</v>
      </c>
      <c r="AK166" s="11">
        <f t="shared" si="554"/>
        <v>9680</v>
      </c>
      <c r="AL166" s="11">
        <f t="shared" si="554"/>
        <v>9905</v>
      </c>
      <c r="AM166" s="113">
        <f>SUM(C166*45%)</f>
        <v>1419.75</v>
      </c>
    </row>
    <row r="167" spans="1:39" s="4" customFormat="1" ht="16.899999999999999" customHeight="1">
      <c r="A167" s="136"/>
      <c r="B167" s="98">
        <v>2007</v>
      </c>
      <c r="C167" s="17">
        <v>3630</v>
      </c>
      <c r="D167" s="18" t="s">
        <v>67</v>
      </c>
      <c r="E167" s="19">
        <v>260</v>
      </c>
      <c r="F167" s="18" t="s">
        <v>67</v>
      </c>
      <c r="G167" s="20">
        <v>11430</v>
      </c>
      <c r="H167" s="11">
        <f t="shared" si="553"/>
        <v>3630</v>
      </c>
      <c r="I167" s="11">
        <f>SUM(H167+260)</f>
        <v>3890</v>
      </c>
      <c r="J167" s="11">
        <f t="shared" ref="J167:AL167" si="555">SUM(I167+260)</f>
        <v>4150</v>
      </c>
      <c r="K167" s="11">
        <f t="shared" si="555"/>
        <v>4410</v>
      </c>
      <c r="L167" s="11">
        <f t="shared" si="555"/>
        <v>4670</v>
      </c>
      <c r="M167" s="11">
        <f t="shared" si="555"/>
        <v>4930</v>
      </c>
      <c r="N167" s="11">
        <f t="shared" si="555"/>
        <v>5190</v>
      </c>
      <c r="O167" s="11">
        <f t="shared" si="555"/>
        <v>5450</v>
      </c>
      <c r="P167" s="11">
        <f t="shared" si="555"/>
        <v>5710</v>
      </c>
      <c r="Q167" s="11">
        <f t="shared" si="555"/>
        <v>5970</v>
      </c>
      <c r="R167" s="11">
        <f t="shared" si="555"/>
        <v>6230</v>
      </c>
      <c r="S167" s="11">
        <f t="shared" si="555"/>
        <v>6490</v>
      </c>
      <c r="T167" s="11">
        <f t="shared" si="555"/>
        <v>6750</v>
      </c>
      <c r="U167" s="11">
        <f t="shared" si="555"/>
        <v>7010</v>
      </c>
      <c r="V167" s="11">
        <f t="shared" si="555"/>
        <v>7270</v>
      </c>
      <c r="W167" s="11">
        <f t="shared" si="555"/>
        <v>7530</v>
      </c>
      <c r="X167" s="11">
        <f t="shared" si="555"/>
        <v>7790</v>
      </c>
      <c r="Y167" s="11">
        <f t="shared" si="555"/>
        <v>8050</v>
      </c>
      <c r="Z167" s="11">
        <f t="shared" si="555"/>
        <v>8310</v>
      </c>
      <c r="AA167" s="11">
        <f t="shared" si="555"/>
        <v>8570</v>
      </c>
      <c r="AB167" s="11">
        <f t="shared" si="555"/>
        <v>8830</v>
      </c>
      <c r="AC167" s="11">
        <f t="shared" si="555"/>
        <v>9090</v>
      </c>
      <c r="AD167" s="11">
        <f t="shared" si="555"/>
        <v>9350</v>
      </c>
      <c r="AE167" s="11">
        <f t="shared" si="555"/>
        <v>9610</v>
      </c>
      <c r="AF167" s="11">
        <f t="shared" si="555"/>
        <v>9870</v>
      </c>
      <c r="AG167" s="11">
        <f t="shared" si="555"/>
        <v>10130</v>
      </c>
      <c r="AH167" s="11">
        <f t="shared" si="555"/>
        <v>10390</v>
      </c>
      <c r="AI167" s="11">
        <f t="shared" si="555"/>
        <v>10650</v>
      </c>
      <c r="AJ167" s="11">
        <f t="shared" si="555"/>
        <v>10910</v>
      </c>
      <c r="AK167" s="11">
        <f t="shared" si="555"/>
        <v>11170</v>
      </c>
      <c r="AL167" s="11">
        <f t="shared" si="555"/>
        <v>11430</v>
      </c>
      <c r="AM167" s="113">
        <f>SUM(C167*45%)</f>
        <v>1633.5</v>
      </c>
    </row>
    <row r="168" spans="1:39" s="4" customFormat="1" ht="16.899999999999999" customHeight="1">
      <c r="A168" s="136"/>
      <c r="B168" s="14">
        <v>2008</v>
      </c>
      <c r="C168" s="12">
        <v>4355</v>
      </c>
      <c r="D168" s="13" t="s">
        <v>67</v>
      </c>
      <c r="E168" s="14">
        <v>310</v>
      </c>
      <c r="F168" s="13" t="s">
        <v>67</v>
      </c>
      <c r="G168" s="15">
        <v>13655</v>
      </c>
      <c r="H168" s="98">
        <f>C168</f>
        <v>4355</v>
      </c>
      <c r="I168" s="11">
        <f>SUM(H168+310)</f>
        <v>4665</v>
      </c>
      <c r="J168" s="11">
        <f t="shared" ref="J168:AL168" si="556">SUM(I168+310)</f>
        <v>4975</v>
      </c>
      <c r="K168" s="11">
        <f t="shared" si="556"/>
        <v>5285</v>
      </c>
      <c r="L168" s="11">
        <f t="shared" si="556"/>
        <v>5595</v>
      </c>
      <c r="M168" s="11">
        <f t="shared" si="556"/>
        <v>5905</v>
      </c>
      <c r="N168" s="11">
        <f t="shared" si="556"/>
        <v>6215</v>
      </c>
      <c r="O168" s="11">
        <f t="shared" si="556"/>
        <v>6525</v>
      </c>
      <c r="P168" s="11">
        <f t="shared" si="556"/>
        <v>6835</v>
      </c>
      <c r="Q168" s="11">
        <f t="shared" si="556"/>
        <v>7145</v>
      </c>
      <c r="R168" s="11">
        <f t="shared" si="556"/>
        <v>7455</v>
      </c>
      <c r="S168" s="11">
        <f t="shared" si="556"/>
        <v>7765</v>
      </c>
      <c r="T168" s="11">
        <f t="shared" si="556"/>
        <v>8075</v>
      </c>
      <c r="U168" s="11">
        <f t="shared" si="556"/>
        <v>8385</v>
      </c>
      <c r="V168" s="11">
        <f t="shared" si="556"/>
        <v>8695</v>
      </c>
      <c r="W168" s="11">
        <f t="shared" si="556"/>
        <v>9005</v>
      </c>
      <c r="X168" s="11">
        <f t="shared" si="556"/>
        <v>9315</v>
      </c>
      <c r="Y168" s="11">
        <f t="shared" si="556"/>
        <v>9625</v>
      </c>
      <c r="Z168" s="11">
        <f t="shared" si="556"/>
        <v>9935</v>
      </c>
      <c r="AA168" s="11">
        <f t="shared" si="556"/>
        <v>10245</v>
      </c>
      <c r="AB168" s="11">
        <f t="shared" si="556"/>
        <v>10555</v>
      </c>
      <c r="AC168" s="11">
        <f t="shared" si="556"/>
        <v>10865</v>
      </c>
      <c r="AD168" s="11">
        <f t="shared" si="556"/>
        <v>11175</v>
      </c>
      <c r="AE168" s="11">
        <f t="shared" si="556"/>
        <v>11485</v>
      </c>
      <c r="AF168" s="11">
        <f t="shared" si="556"/>
        <v>11795</v>
      </c>
      <c r="AG168" s="11">
        <f t="shared" si="556"/>
        <v>12105</v>
      </c>
      <c r="AH168" s="11">
        <f t="shared" si="556"/>
        <v>12415</v>
      </c>
      <c r="AI168" s="11">
        <f t="shared" si="556"/>
        <v>12725</v>
      </c>
      <c r="AJ168" s="11">
        <f t="shared" si="556"/>
        <v>13035</v>
      </c>
      <c r="AK168" s="11">
        <f t="shared" si="556"/>
        <v>13345</v>
      </c>
      <c r="AL168" s="11">
        <f t="shared" si="556"/>
        <v>13655</v>
      </c>
      <c r="AM168" s="113">
        <f>SUM(C168*45%)</f>
        <v>1959.75</v>
      </c>
    </row>
    <row r="169" spans="1:39" s="30" customFormat="1" ht="16.899999999999999" customHeight="1">
      <c r="A169" s="136"/>
      <c r="B169" s="98">
        <v>2011</v>
      </c>
      <c r="C169" s="12">
        <v>7000</v>
      </c>
      <c r="D169" s="13" t="s">
        <v>67</v>
      </c>
      <c r="E169" s="14">
        <v>500</v>
      </c>
      <c r="F169" s="13" t="s">
        <v>67</v>
      </c>
      <c r="G169" s="15">
        <f>AL169</f>
        <v>22000</v>
      </c>
      <c r="H169" s="11">
        <f>C169</f>
        <v>7000</v>
      </c>
      <c r="I169" s="11">
        <f>SUM(H169+500)</f>
        <v>7500</v>
      </c>
      <c r="J169" s="11">
        <f t="shared" ref="J169:AL169" si="557">SUM(I169+500)</f>
        <v>8000</v>
      </c>
      <c r="K169" s="11">
        <f t="shared" si="557"/>
        <v>8500</v>
      </c>
      <c r="L169" s="11">
        <f t="shared" si="557"/>
        <v>9000</v>
      </c>
      <c r="M169" s="11">
        <f t="shared" si="557"/>
        <v>9500</v>
      </c>
      <c r="N169" s="11">
        <f t="shared" si="557"/>
        <v>10000</v>
      </c>
      <c r="O169" s="11">
        <f t="shared" si="557"/>
        <v>10500</v>
      </c>
      <c r="P169" s="11">
        <f t="shared" si="557"/>
        <v>11000</v>
      </c>
      <c r="Q169" s="11">
        <f t="shared" si="557"/>
        <v>11500</v>
      </c>
      <c r="R169" s="11">
        <f t="shared" si="557"/>
        <v>12000</v>
      </c>
      <c r="S169" s="11">
        <f t="shared" si="557"/>
        <v>12500</v>
      </c>
      <c r="T169" s="11">
        <f t="shared" si="557"/>
        <v>13000</v>
      </c>
      <c r="U169" s="11">
        <f t="shared" si="557"/>
        <v>13500</v>
      </c>
      <c r="V169" s="11">
        <f t="shared" si="557"/>
        <v>14000</v>
      </c>
      <c r="W169" s="11">
        <f t="shared" si="557"/>
        <v>14500</v>
      </c>
      <c r="X169" s="11">
        <f t="shared" si="557"/>
        <v>15000</v>
      </c>
      <c r="Y169" s="11">
        <f t="shared" si="557"/>
        <v>15500</v>
      </c>
      <c r="Z169" s="11">
        <f t="shared" si="557"/>
        <v>16000</v>
      </c>
      <c r="AA169" s="11">
        <f t="shared" si="557"/>
        <v>16500</v>
      </c>
      <c r="AB169" s="11">
        <f t="shared" si="557"/>
        <v>17000</v>
      </c>
      <c r="AC169" s="11">
        <f t="shared" si="557"/>
        <v>17500</v>
      </c>
      <c r="AD169" s="11">
        <f t="shared" si="557"/>
        <v>18000</v>
      </c>
      <c r="AE169" s="11">
        <f t="shared" si="557"/>
        <v>18500</v>
      </c>
      <c r="AF169" s="11">
        <f t="shared" si="557"/>
        <v>19000</v>
      </c>
      <c r="AG169" s="11">
        <f t="shared" si="557"/>
        <v>19500</v>
      </c>
      <c r="AH169" s="11">
        <f t="shared" si="557"/>
        <v>20000</v>
      </c>
      <c r="AI169" s="11">
        <f t="shared" si="557"/>
        <v>20500</v>
      </c>
      <c r="AJ169" s="11">
        <f t="shared" si="557"/>
        <v>21000</v>
      </c>
      <c r="AK169" s="11">
        <f t="shared" si="557"/>
        <v>21500</v>
      </c>
      <c r="AL169" s="11">
        <f t="shared" si="557"/>
        <v>22000</v>
      </c>
      <c r="AM169" s="113"/>
    </row>
    <row r="170" spans="1:39" s="30" customFormat="1" ht="16.899999999999999" customHeight="1">
      <c r="A170" s="136"/>
      <c r="B170" s="86">
        <v>2015</v>
      </c>
      <c r="C170" s="12">
        <v>9055</v>
      </c>
      <c r="D170" s="13" t="s">
        <v>67</v>
      </c>
      <c r="E170" s="14">
        <v>650</v>
      </c>
      <c r="F170" s="13" t="s">
        <v>67</v>
      </c>
      <c r="G170" s="15">
        <v>28555</v>
      </c>
      <c r="H170" s="11">
        <f>C170</f>
        <v>9055</v>
      </c>
      <c r="I170" s="11">
        <f>SUM(H170+650)</f>
        <v>9705</v>
      </c>
      <c r="J170" s="11">
        <f t="shared" ref="J170:AL170" si="558">SUM(I170+650)</f>
        <v>10355</v>
      </c>
      <c r="K170" s="11">
        <f t="shared" si="558"/>
        <v>11005</v>
      </c>
      <c r="L170" s="11">
        <f t="shared" si="558"/>
        <v>11655</v>
      </c>
      <c r="M170" s="11">
        <f t="shared" si="558"/>
        <v>12305</v>
      </c>
      <c r="N170" s="11">
        <f t="shared" si="558"/>
        <v>12955</v>
      </c>
      <c r="O170" s="11">
        <f t="shared" si="558"/>
        <v>13605</v>
      </c>
      <c r="P170" s="11">
        <f t="shared" si="558"/>
        <v>14255</v>
      </c>
      <c r="Q170" s="11">
        <f t="shared" si="558"/>
        <v>14905</v>
      </c>
      <c r="R170" s="11">
        <f t="shared" si="558"/>
        <v>15555</v>
      </c>
      <c r="S170" s="11">
        <f t="shared" si="558"/>
        <v>16205</v>
      </c>
      <c r="T170" s="11">
        <f t="shared" si="558"/>
        <v>16855</v>
      </c>
      <c r="U170" s="11">
        <f t="shared" si="558"/>
        <v>17505</v>
      </c>
      <c r="V170" s="11">
        <f t="shared" si="558"/>
        <v>18155</v>
      </c>
      <c r="W170" s="11">
        <f t="shared" si="558"/>
        <v>18805</v>
      </c>
      <c r="X170" s="11">
        <f t="shared" si="558"/>
        <v>19455</v>
      </c>
      <c r="Y170" s="11">
        <f t="shared" si="558"/>
        <v>20105</v>
      </c>
      <c r="Z170" s="11">
        <f t="shared" si="558"/>
        <v>20755</v>
      </c>
      <c r="AA170" s="11">
        <f t="shared" si="558"/>
        <v>21405</v>
      </c>
      <c r="AB170" s="11">
        <f t="shared" si="558"/>
        <v>22055</v>
      </c>
      <c r="AC170" s="11">
        <f t="shared" si="558"/>
        <v>22705</v>
      </c>
      <c r="AD170" s="11">
        <f t="shared" si="558"/>
        <v>23355</v>
      </c>
      <c r="AE170" s="11">
        <f t="shared" si="558"/>
        <v>24005</v>
      </c>
      <c r="AF170" s="11">
        <f t="shared" si="558"/>
        <v>24655</v>
      </c>
      <c r="AG170" s="11">
        <f t="shared" si="558"/>
        <v>25305</v>
      </c>
      <c r="AH170" s="11">
        <f t="shared" si="558"/>
        <v>25955</v>
      </c>
      <c r="AI170" s="11">
        <f t="shared" si="558"/>
        <v>26605</v>
      </c>
      <c r="AJ170" s="11">
        <f t="shared" si="558"/>
        <v>27255</v>
      </c>
      <c r="AK170" s="11">
        <f t="shared" si="558"/>
        <v>27905</v>
      </c>
      <c r="AL170" s="11">
        <f t="shared" si="558"/>
        <v>28555</v>
      </c>
      <c r="AM170" s="113"/>
    </row>
    <row r="171" spans="1:39" s="30" customFormat="1" ht="16.899999999999999" customHeight="1" thickBot="1">
      <c r="A171" s="137"/>
      <c r="B171" s="104">
        <v>2016</v>
      </c>
      <c r="C171" s="7">
        <v>11140</v>
      </c>
      <c r="D171" s="110" t="s">
        <v>67</v>
      </c>
      <c r="E171" s="9">
        <v>800</v>
      </c>
      <c r="F171" s="110" t="s">
        <v>67</v>
      </c>
      <c r="G171" s="10">
        <v>35140</v>
      </c>
      <c r="H171" s="84">
        <f>C171</f>
        <v>11140</v>
      </c>
      <c r="I171" s="11">
        <f>SUM(H171+800)</f>
        <v>11940</v>
      </c>
      <c r="J171" s="11">
        <f t="shared" ref="J171:AL171" si="559">SUM(I171+800)</f>
        <v>12740</v>
      </c>
      <c r="K171" s="11">
        <f t="shared" si="559"/>
        <v>13540</v>
      </c>
      <c r="L171" s="11">
        <f t="shared" si="559"/>
        <v>14340</v>
      </c>
      <c r="M171" s="11">
        <f t="shared" si="559"/>
        <v>15140</v>
      </c>
      <c r="N171" s="11">
        <f t="shared" si="559"/>
        <v>15940</v>
      </c>
      <c r="O171" s="11">
        <f t="shared" si="559"/>
        <v>16740</v>
      </c>
      <c r="P171" s="11">
        <f t="shared" si="559"/>
        <v>17540</v>
      </c>
      <c r="Q171" s="11">
        <f t="shared" si="559"/>
        <v>18340</v>
      </c>
      <c r="R171" s="11">
        <f t="shared" si="559"/>
        <v>19140</v>
      </c>
      <c r="S171" s="11">
        <f t="shared" si="559"/>
        <v>19940</v>
      </c>
      <c r="T171" s="11">
        <f t="shared" si="559"/>
        <v>20740</v>
      </c>
      <c r="U171" s="11">
        <f t="shared" si="559"/>
        <v>21540</v>
      </c>
      <c r="V171" s="11">
        <f t="shared" si="559"/>
        <v>22340</v>
      </c>
      <c r="W171" s="11">
        <f t="shared" si="559"/>
        <v>23140</v>
      </c>
      <c r="X171" s="11">
        <f t="shared" si="559"/>
        <v>23940</v>
      </c>
      <c r="Y171" s="11">
        <f t="shared" si="559"/>
        <v>24740</v>
      </c>
      <c r="Z171" s="11">
        <f t="shared" si="559"/>
        <v>25540</v>
      </c>
      <c r="AA171" s="11">
        <f t="shared" si="559"/>
        <v>26340</v>
      </c>
      <c r="AB171" s="11">
        <f t="shared" si="559"/>
        <v>27140</v>
      </c>
      <c r="AC171" s="11">
        <f t="shared" si="559"/>
        <v>27940</v>
      </c>
      <c r="AD171" s="11">
        <f t="shared" si="559"/>
        <v>28740</v>
      </c>
      <c r="AE171" s="11">
        <f t="shared" si="559"/>
        <v>29540</v>
      </c>
      <c r="AF171" s="11">
        <f t="shared" si="559"/>
        <v>30340</v>
      </c>
      <c r="AG171" s="11">
        <f t="shared" si="559"/>
        <v>31140</v>
      </c>
      <c r="AH171" s="11">
        <f t="shared" si="559"/>
        <v>31940</v>
      </c>
      <c r="AI171" s="11">
        <f t="shared" si="559"/>
        <v>32740</v>
      </c>
      <c r="AJ171" s="11">
        <f t="shared" si="559"/>
        <v>33540</v>
      </c>
      <c r="AK171" s="11">
        <f t="shared" si="559"/>
        <v>34340</v>
      </c>
      <c r="AL171" s="11">
        <f t="shared" si="559"/>
        <v>35140</v>
      </c>
      <c r="AM171" s="117"/>
    </row>
    <row r="172" spans="1:39" s="4" customFormat="1" ht="16.899999999999999" customHeight="1">
      <c r="A172" s="135">
        <v>13</v>
      </c>
      <c r="B172" s="85">
        <v>1972</v>
      </c>
      <c r="C172" s="41">
        <v>325</v>
      </c>
      <c r="D172" s="42" t="s">
        <v>67</v>
      </c>
      <c r="E172" s="43">
        <v>25</v>
      </c>
      <c r="F172" s="42" t="s">
        <v>67</v>
      </c>
      <c r="G172" s="44" t="s">
        <v>35</v>
      </c>
      <c r="H172" s="36">
        <f t="shared" si="553"/>
        <v>325</v>
      </c>
      <c r="I172" s="36">
        <f>SUM(H172+25)</f>
        <v>350</v>
      </c>
      <c r="J172" s="36">
        <f t="shared" ref="J172:W172" si="560">SUM(I172+25)</f>
        <v>375</v>
      </c>
      <c r="K172" s="36">
        <f t="shared" si="560"/>
        <v>400</v>
      </c>
      <c r="L172" s="36">
        <f t="shared" si="560"/>
        <v>425</v>
      </c>
      <c r="M172" s="36">
        <f t="shared" si="560"/>
        <v>450</v>
      </c>
      <c r="N172" s="36">
        <f t="shared" si="560"/>
        <v>475</v>
      </c>
      <c r="O172" s="36">
        <f t="shared" si="560"/>
        <v>500</v>
      </c>
      <c r="P172" s="36">
        <f t="shared" si="560"/>
        <v>525</v>
      </c>
      <c r="Q172" s="36">
        <f t="shared" si="560"/>
        <v>550</v>
      </c>
      <c r="R172" s="36">
        <f t="shared" si="560"/>
        <v>575</v>
      </c>
      <c r="S172" s="36">
        <f t="shared" si="560"/>
        <v>600</v>
      </c>
      <c r="T172" s="36">
        <f t="shared" si="560"/>
        <v>625</v>
      </c>
      <c r="U172" s="102">
        <f t="shared" si="560"/>
        <v>650</v>
      </c>
      <c r="V172" s="36">
        <f t="shared" si="560"/>
        <v>675</v>
      </c>
      <c r="W172" s="36">
        <f t="shared" si="560"/>
        <v>700</v>
      </c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116"/>
    </row>
    <row r="173" spans="1:39" s="4" customFormat="1" ht="16.899999999999999" customHeight="1">
      <c r="A173" s="136"/>
      <c r="B173" s="86">
        <v>1977</v>
      </c>
      <c r="C173" s="7">
        <v>490</v>
      </c>
      <c r="D173" s="8" t="s">
        <v>67</v>
      </c>
      <c r="E173" s="9">
        <v>30</v>
      </c>
      <c r="F173" s="8" t="s">
        <v>67</v>
      </c>
      <c r="G173" s="10" t="s">
        <v>80</v>
      </c>
      <c r="H173" s="11">
        <f t="shared" si="553"/>
        <v>490</v>
      </c>
      <c r="I173" s="11">
        <f t="shared" ref="I173:R173" si="561">SUM(H173+30)</f>
        <v>520</v>
      </c>
      <c r="J173" s="11">
        <f t="shared" si="561"/>
        <v>550</v>
      </c>
      <c r="K173" s="11">
        <f t="shared" si="561"/>
        <v>580</v>
      </c>
      <c r="L173" s="11">
        <f t="shared" si="561"/>
        <v>610</v>
      </c>
      <c r="M173" s="11">
        <f t="shared" si="561"/>
        <v>640</v>
      </c>
      <c r="N173" s="11">
        <f t="shared" si="561"/>
        <v>670</v>
      </c>
      <c r="O173" s="11">
        <f t="shared" si="561"/>
        <v>700</v>
      </c>
      <c r="P173" s="11">
        <f t="shared" si="561"/>
        <v>730</v>
      </c>
      <c r="Q173" s="11">
        <f t="shared" si="561"/>
        <v>760</v>
      </c>
      <c r="R173" s="11">
        <f t="shared" si="561"/>
        <v>790</v>
      </c>
      <c r="S173" s="11">
        <f>SUM(R173+32)</f>
        <v>822</v>
      </c>
      <c r="T173" s="11">
        <f>SUM(S173+32)</f>
        <v>854</v>
      </c>
      <c r="U173" s="98">
        <f>SUM(T173+32)</f>
        <v>886</v>
      </c>
      <c r="V173" s="11">
        <f>SUM(U173+32)</f>
        <v>918</v>
      </c>
      <c r="W173" s="11">
        <f>SUM(V173+32)</f>
        <v>950</v>
      </c>
      <c r="X173" s="11">
        <f>SUM(W173+35)</f>
        <v>985</v>
      </c>
      <c r="Y173" s="11">
        <f>SUM(X173+35)</f>
        <v>1020</v>
      </c>
      <c r="Z173" s="11">
        <f>SUM(Y173+35)</f>
        <v>1055</v>
      </c>
      <c r="AA173" s="11">
        <f>SUM(Z173+35)</f>
        <v>1090</v>
      </c>
      <c r="AB173" s="11">
        <f>SUM(AA173+35)</f>
        <v>1125</v>
      </c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3"/>
    </row>
    <row r="174" spans="1:39" s="4" customFormat="1" ht="16.899999999999999" customHeight="1">
      <c r="A174" s="136"/>
      <c r="B174" s="86">
        <v>1983</v>
      </c>
      <c r="C174" s="12">
        <v>800</v>
      </c>
      <c r="D174" s="13" t="s">
        <v>67</v>
      </c>
      <c r="E174" s="14">
        <v>45</v>
      </c>
      <c r="F174" s="13" t="s">
        <v>67</v>
      </c>
      <c r="G174" s="15" t="s">
        <v>36</v>
      </c>
      <c r="H174" s="11">
        <f t="shared" si="553"/>
        <v>800</v>
      </c>
      <c r="I174" s="11">
        <f>SUM(H174+45)</f>
        <v>845</v>
      </c>
      <c r="J174" s="11">
        <f t="shared" ref="J174:Q174" si="562">SUM(I174+45)</f>
        <v>890</v>
      </c>
      <c r="K174" s="11">
        <f t="shared" si="562"/>
        <v>935</v>
      </c>
      <c r="L174" s="11">
        <f t="shared" si="562"/>
        <v>980</v>
      </c>
      <c r="M174" s="11">
        <f t="shared" si="562"/>
        <v>1025</v>
      </c>
      <c r="N174" s="11">
        <f t="shared" si="562"/>
        <v>1070</v>
      </c>
      <c r="O174" s="11">
        <f t="shared" si="562"/>
        <v>1115</v>
      </c>
      <c r="P174" s="11">
        <f t="shared" si="562"/>
        <v>1160</v>
      </c>
      <c r="Q174" s="11">
        <f t="shared" si="562"/>
        <v>1205</v>
      </c>
      <c r="R174" s="11">
        <f t="shared" ref="R174" si="563">SUM(Q174+45)</f>
        <v>1250</v>
      </c>
      <c r="S174" s="11">
        <f t="shared" ref="S174" si="564">SUM(R174+45)</f>
        <v>1295</v>
      </c>
      <c r="T174" s="11">
        <f t="shared" ref="T174" si="565">SUM(S174+45)</f>
        <v>1340</v>
      </c>
      <c r="U174" s="11">
        <f t="shared" ref="U174" si="566">SUM(T174+45)</f>
        <v>1385</v>
      </c>
      <c r="V174" s="11">
        <f t="shared" ref="V174" si="567">SUM(U174+45)</f>
        <v>1430</v>
      </c>
      <c r="W174" s="11">
        <f t="shared" ref="W174" si="568">SUM(V174+45)</f>
        <v>1475</v>
      </c>
      <c r="X174" s="11">
        <f t="shared" ref="X174" si="569">SUM(W174+45)</f>
        <v>1520</v>
      </c>
      <c r="Y174" s="11">
        <f t="shared" ref="Y174" si="570">SUM(X174+45)</f>
        <v>1565</v>
      </c>
      <c r="Z174" s="11">
        <f t="shared" ref="Z174" si="571">SUM(Y174+45)</f>
        <v>1610</v>
      </c>
      <c r="AA174" s="11">
        <f t="shared" ref="AA174" si="572">SUM(Z174+45)</f>
        <v>1655</v>
      </c>
      <c r="AB174" s="11">
        <f t="shared" ref="AB174" si="573">SUM(AA174+45)</f>
        <v>1700</v>
      </c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3"/>
    </row>
    <row r="175" spans="1:39" s="4" customFormat="1" ht="16.899999999999999" customHeight="1">
      <c r="A175" s="136"/>
      <c r="B175" s="86">
        <v>1983</v>
      </c>
      <c r="C175" s="7">
        <v>800</v>
      </c>
      <c r="D175" s="8" t="s">
        <v>67</v>
      </c>
      <c r="E175" s="9">
        <v>45</v>
      </c>
      <c r="F175" s="8" t="s">
        <v>67</v>
      </c>
      <c r="G175" s="10" t="s">
        <v>37</v>
      </c>
      <c r="H175" s="11">
        <f t="shared" si="553"/>
        <v>800</v>
      </c>
      <c r="I175" s="11">
        <f>SUM(H175+45)</f>
        <v>845</v>
      </c>
      <c r="J175" s="11">
        <f t="shared" ref="J175:AB175" si="574">SUM(I175+45)</f>
        <v>890</v>
      </c>
      <c r="K175" s="11">
        <f t="shared" si="574"/>
        <v>935</v>
      </c>
      <c r="L175" s="11">
        <f t="shared" si="574"/>
        <v>980</v>
      </c>
      <c r="M175" s="11">
        <f t="shared" si="574"/>
        <v>1025</v>
      </c>
      <c r="N175" s="11">
        <f t="shared" si="574"/>
        <v>1070</v>
      </c>
      <c r="O175" s="11">
        <f t="shared" si="574"/>
        <v>1115</v>
      </c>
      <c r="P175" s="11">
        <f t="shared" si="574"/>
        <v>1160</v>
      </c>
      <c r="Q175" s="11">
        <f t="shared" si="574"/>
        <v>1205</v>
      </c>
      <c r="R175" s="11">
        <f t="shared" si="574"/>
        <v>1250</v>
      </c>
      <c r="S175" s="11">
        <f t="shared" si="574"/>
        <v>1295</v>
      </c>
      <c r="T175" s="11">
        <f t="shared" si="574"/>
        <v>1340</v>
      </c>
      <c r="U175" s="98">
        <f t="shared" si="574"/>
        <v>1385</v>
      </c>
      <c r="V175" s="11">
        <f t="shared" si="574"/>
        <v>1430</v>
      </c>
      <c r="W175" s="11">
        <f t="shared" si="574"/>
        <v>1475</v>
      </c>
      <c r="X175" s="11">
        <f t="shared" si="574"/>
        <v>1520</v>
      </c>
      <c r="Y175" s="11">
        <f t="shared" si="574"/>
        <v>1565</v>
      </c>
      <c r="Z175" s="11">
        <f t="shared" si="574"/>
        <v>1610</v>
      </c>
      <c r="AA175" s="11">
        <f t="shared" si="574"/>
        <v>1655</v>
      </c>
      <c r="AB175" s="11">
        <f t="shared" si="574"/>
        <v>1700</v>
      </c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3"/>
    </row>
    <row r="176" spans="1:39" s="4" customFormat="1" ht="16.899999999999999" customHeight="1">
      <c r="A176" s="136"/>
      <c r="B176" s="86">
        <v>1987</v>
      </c>
      <c r="C176" s="12">
        <v>1035</v>
      </c>
      <c r="D176" s="13" t="s">
        <v>67</v>
      </c>
      <c r="E176" s="14">
        <v>58</v>
      </c>
      <c r="F176" s="13" t="s">
        <v>67</v>
      </c>
      <c r="G176" s="15">
        <v>2195</v>
      </c>
      <c r="H176" s="11">
        <f t="shared" si="553"/>
        <v>1035</v>
      </c>
      <c r="I176" s="11">
        <f>SUM(H176+58)</f>
        <v>1093</v>
      </c>
      <c r="J176" s="11">
        <f t="shared" ref="J176:AB176" si="575">SUM(I176+58)</f>
        <v>1151</v>
      </c>
      <c r="K176" s="11">
        <f t="shared" si="575"/>
        <v>1209</v>
      </c>
      <c r="L176" s="11">
        <f t="shared" si="575"/>
        <v>1267</v>
      </c>
      <c r="M176" s="11">
        <f t="shared" si="575"/>
        <v>1325</v>
      </c>
      <c r="N176" s="11">
        <f t="shared" si="575"/>
        <v>1383</v>
      </c>
      <c r="O176" s="11">
        <f t="shared" si="575"/>
        <v>1441</v>
      </c>
      <c r="P176" s="11">
        <f t="shared" si="575"/>
        <v>1499</v>
      </c>
      <c r="Q176" s="11">
        <f t="shared" si="575"/>
        <v>1557</v>
      </c>
      <c r="R176" s="11">
        <f t="shared" si="575"/>
        <v>1615</v>
      </c>
      <c r="S176" s="11">
        <f t="shared" si="575"/>
        <v>1673</v>
      </c>
      <c r="T176" s="11">
        <f t="shared" si="575"/>
        <v>1731</v>
      </c>
      <c r="U176" s="98">
        <f t="shared" si="575"/>
        <v>1789</v>
      </c>
      <c r="V176" s="11">
        <f t="shared" si="575"/>
        <v>1847</v>
      </c>
      <c r="W176" s="11">
        <f t="shared" si="575"/>
        <v>1905</v>
      </c>
      <c r="X176" s="11">
        <f t="shared" si="575"/>
        <v>1963</v>
      </c>
      <c r="Y176" s="11">
        <f t="shared" si="575"/>
        <v>2021</v>
      </c>
      <c r="Z176" s="11">
        <f t="shared" si="575"/>
        <v>2079</v>
      </c>
      <c r="AA176" s="11">
        <f t="shared" si="575"/>
        <v>2137</v>
      </c>
      <c r="AB176" s="11">
        <f t="shared" si="575"/>
        <v>2195</v>
      </c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3"/>
    </row>
    <row r="177" spans="1:39" s="4" customFormat="1" ht="16.899999999999999" customHeight="1">
      <c r="A177" s="136"/>
      <c r="B177" s="86">
        <v>1991</v>
      </c>
      <c r="C177" s="7">
        <v>1440</v>
      </c>
      <c r="D177" s="8" t="s">
        <v>67</v>
      </c>
      <c r="E177" s="9">
        <v>107</v>
      </c>
      <c r="F177" s="8" t="s">
        <v>67</v>
      </c>
      <c r="G177" s="10">
        <v>3045</v>
      </c>
      <c r="H177" s="11">
        <f t="shared" si="553"/>
        <v>1440</v>
      </c>
      <c r="I177" s="11">
        <f>SUM(H177+107)</f>
        <v>1547</v>
      </c>
      <c r="J177" s="11">
        <f t="shared" ref="J177:AL177" si="576">SUM(I177+107)</f>
        <v>1654</v>
      </c>
      <c r="K177" s="11">
        <f t="shared" si="576"/>
        <v>1761</v>
      </c>
      <c r="L177" s="11">
        <f t="shared" si="576"/>
        <v>1868</v>
      </c>
      <c r="M177" s="11">
        <f t="shared" si="576"/>
        <v>1975</v>
      </c>
      <c r="N177" s="11">
        <f t="shared" si="576"/>
        <v>2082</v>
      </c>
      <c r="O177" s="11">
        <f t="shared" si="576"/>
        <v>2189</v>
      </c>
      <c r="P177" s="11">
        <f t="shared" si="576"/>
        <v>2296</v>
      </c>
      <c r="Q177" s="11">
        <f t="shared" si="576"/>
        <v>2403</v>
      </c>
      <c r="R177" s="11">
        <f t="shared" si="576"/>
        <v>2510</v>
      </c>
      <c r="S177" s="11">
        <f t="shared" si="576"/>
        <v>2617</v>
      </c>
      <c r="T177" s="11">
        <f t="shared" si="576"/>
        <v>2724</v>
      </c>
      <c r="U177" s="98">
        <f t="shared" si="576"/>
        <v>2831</v>
      </c>
      <c r="V177" s="11">
        <f t="shared" si="576"/>
        <v>2938</v>
      </c>
      <c r="W177" s="11">
        <f t="shared" si="576"/>
        <v>3045</v>
      </c>
      <c r="X177" s="11">
        <f t="shared" si="576"/>
        <v>3152</v>
      </c>
      <c r="Y177" s="11">
        <f t="shared" si="576"/>
        <v>3259</v>
      </c>
      <c r="Z177" s="11">
        <f t="shared" si="576"/>
        <v>3366</v>
      </c>
      <c r="AA177" s="11">
        <f t="shared" si="576"/>
        <v>3473</v>
      </c>
      <c r="AB177" s="11">
        <f t="shared" si="576"/>
        <v>3580</v>
      </c>
      <c r="AC177" s="11">
        <f t="shared" si="576"/>
        <v>3687</v>
      </c>
      <c r="AD177" s="11">
        <f t="shared" si="576"/>
        <v>3794</v>
      </c>
      <c r="AE177" s="11">
        <f t="shared" si="576"/>
        <v>3901</v>
      </c>
      <c r="AF177" s="11">
        <f t="shared" si="576"/>
        <v>4008</v>
      </c>
      <c r="AG177" s="11">
        <f t="shared" si="576"/>
        <v>4115</v>
      </c>
      <c r="AH177" s="11">
        <f t="shared" si="576"/>
        <v>4222</v>
      </c>
      <c r="AI177" s="11">
        <f t="shared" si="576"/>
        <v>4329</v>
      </c>
      <c r="AJ177" s="11">
        <f t="shared" si="576"/>
        <v>4436</v>
      </c>
      <c r="AK177" s="11">
        <f t="shared" si="576"/>
        <v>4543</v>
      </c>
      <c r="AL177" s="11">
        <f t="shared" si="576"/>
        <v>4650</v>
      </c>
      <c r="AM177" s="113"/>
    </row>
    <row r="178" spans="1:39" s="4" customFormat="1" ht="16.899999999999999" customHeight="1">
      <c r="A178" s="136"/>
      <c r="B178" s="86">
        <v>1994</v>
      </c>
      <c r="C178" s="12">
        <v>1950</v>
      </c>
      <c r="D178" s="13" t="s">
        <v>67</v>
      </c>
      <c r="E178" s="14">
        <v>144</v>
      </c>
      <c r="F178" s="13" t="s">
        <v>67</v>
      </c>
      <c r="G178" s="15">
        <v>4110</v>
      </c>
      <c r="H178" s="11">
        <f t="shared" si="553"/>
        <v>1950</v>
      </c>
      <c r="I178" s="11">
        <f>SUM(H178+144)</f>
        <v>2094</v>
      </c>
      <c r="J178" s="11">
        <f t="shared" ref="J178:AL178" si="577">SUM(I178+144)</f>
        <v>2238</v>
      </c>
      <c r="K178" s="11">
        <f t="shared" si="577"/>
        <v>2382</v>
      </c>
      <c r="L178" s="11">
        <f t="shared" si="577"/>
        <v>2526</v>
      </c>
      <c r="M178" s="11">
        <f t="shared" si="577"/>
        <v>2670</v>
      </c>
      <c r="N178" s="11">
        <f t="shared" si="577"/>
        <v>2814</v>
      </c>
      <c r="O178" s="11">
        <f t="shared" si="577"/>
        <v>2958</v>
      </c>
      <c r="P178" s="11">
        <f t="shared" si="577"/>
        <v>3102</v>
      </c>
      <c r="Q178" s="11">
        <f t="shared" si="577"/>
        <v>3246</v>
      </c>
      <c r="R178" s="11">
        <f t="shared" si="577"/>
        <v>3390</v>
      </c>
      <c r="S178" s="11">
        <f t="shared" si="577"/>
        <v>3534</v>
      </c>
      <c r="T178" s="11">
        <f t="shared" si="577"/>
        <v>3678</v>
      </c>
      <c r="U178" s="98">
        <f t="shared" si="577"/>
        <v>3822</v>
      </c>
      <c r="V178" s="11">
        <f t="shared" si="577"/>
        <v>3966</v>
      </c>
      <c r="W178" s="11">
        <f t="shared" si="577"/>
        <v>4110</v>
      </c>
      <c r="X178" s="11">
        <f t="shared" si="577"/>
        <v>4254</v>
      </c>
      <c r="Y178" s="11">
        <f t="shared" si="577"/>
        <v>4398</v>
      </c>
      <c r="Z178" s="11">
        <f t="shared" si="577"/>
        <v>4542</v>
      </c>
      <c r="AA178" s="11">
        <f t="shared" si="577"/>
        <v>4686</v>
      </c>
      <c r="AB178" s="11">
        <f t="shared" si="577"/>
        <v>4830</v>
      </c>
      <c r="AC178" s="11">
        <f t="shared" si="577"/>
        <v>4974</v>
      </c>
      <c r="AD178" s="11">
        <f t="shared" si="577"/>
        <v>5118</v>
      </c>
      <c r="AE178" s="11">
        <f t="shared" si="577"/>
        <v>5262</v>
      </c>
      <c r="AF178" s="11">
        <f t="shared" si="577"/>
        <v>5406</v>
      </c>
      <c r="AG178" s="11">
        <f t="shared" si="577"/>
        <v>5550</v>
      </c>
      <c r="AH178" s="11">
        <f t="shared" si="577"/>
        <v>5694</v>
      </c>
      <c r="AI178" s="11">
        <f t="shared" si="577"/>
        <v>5838</v>
      </c>
      <c r="AJ178" s="11">
        <f t="shared" si="577"/>
        <v>5982</v>
      </c>
      <c r="AK178" s="11">
        <f t="shared" si="577"/>
        <v>6126</v>
      </c>
      <c r="AL178" s="11">
        <f t="shared" si="577"/>
        <v>6270</v>
      </c>
      <c r="AM178" s="113"/>
    </row>
    <row r="179" spans="1:39" s="4" customFormat="1" ht="16.899999999999999" customHeight="1">
      <c r="A179" s="136"/>
      <c r="B179" s="86">
        <v>2001</v>
      </c>
      <c r="C179" s="7">
        <v>2925</v>
      </c>
      <c r="D179" s="8" t="s">
        <v>67</v>
      </c>
      <c r="E179" s="9">
        <v>215</v>
      </c>
      <c r="F179" s="8" t="s">
        <v>67</v>
      </c>
      <c r="G179" s="10">
        <v>9375</v>
      </c>
      <c r="H179" s="11">
        <f t="shared" si="553"/>
        <v>2925</v>
      </c>
      <c r="I179" s="11">
        <f>SUM(H179+215)</f>
        <v>3140</v>
      </c>
      <c r="J179" s="11">
        <f t="shared" ref="J179:AL179" si="578">SUM(I179+215)</f>
        <v>3355</v>
      </c>
      <c r="K179" s="11">
        <f t="shared" si="578"/>
        <v>3570</v>
      </c>
      <c r="L179" s="11">
        <f t="shared" si="578"/>
        <v>3785</v>
      </c>
      <c r="M179" s="11">
        <f t="shared" si="578"/>
        <v>4000</v>
      </c>
      <c r="N179" s="11">
        <f t="shared" si="578"/>
        <v>4215</v>
      </c>
      <c r="O179" s="11">
        <f t="shared" si="578"/>
        <v>4430</v>
      </c>
      <c r="P179" s="11">
        <f t="shared" si="578"/>
        <v>4645</v>
      </c>
      <c r="Q179" s="11">
        <f t="shared" si="578"/>
        <v>4860</v>
      </c>
      <c r="R179" s="11">
        <f t="shared" si="578"/>
        <v>5075</v>
      </c>
      <c r="S179" s="11">
        <f t="shared" si="578"/>
        <v>5290</v>
      </c>
      <c r="T179" s="11">
        <f t="shared" si="578"/>
        <v>5505</v>
      </c>
      <c r="U179" s="98">
        <f t="shared" si="578"/>
        <v>5720</v>
      </c>
      <c r="V179" s="11">
        <f t="shared" si="578"/>
        <v>5935</v>
      </c>
      <c r="W179" s="11">
        <f t="shared" si="578"/>
        <v>6150</v>
      </c>
      <c r="X179" s="11">
        <f t="shared" si="578"/>
        <v>6365</v>
      </c>
      <c r="Y179" s="11">
        <f t="shared" si="578"/>
        <v>6580</v>
      </c>
      <c r="Z179" s="11">
        <f t="shared" si="578"/>
        <v>6795</v>
      </c>
      <c r="AA179" s="11">
        <f t="shared" si="578"/>
        <v>7010</v>
      </c>
      <c r="AB179" s="11">
        <f t="shared" si="578"/>
        <v>7225</v>
      </c>
      <c r="AC179" s="11">
        <f t="shared" si="578"/>
        <v>7440</v>
      </c>
      <c r="AD179" s="11">
        <f t="shared" si="578"/>
        <v>7655</v>
      </c>
      <c r="AE179" s="11">
        <f t="shared" si="578"/>
        <v>7870</v>
      </c>
      <c r="AF179" s="11">
        <f t="shared" si="578"/>
        <v>8085</v>
      </c>
      <c r="AG179" s="11">
        <f t="shared" si="578"/>
        <v>8300</v>
      </c>
      <c r="AH179" s="11">
        <f t="shared" si="578"/>
        <v>8515</v>
      </c>
      <c r="AI179" s="11">
        <f t="shared" si="578"/>
        <v>8730</v>
      </c>
      <c r="AJ179" s="11">
        <f t="shared" si="578"/>
        <v>8945</v>
      </c>
      <c r="AK179" s="11">
        <f t="shared" si="578"/>
        <v>9160</v>
      </c>
      <c r="AL179" s="11">
        <f t="shared" si="578"/>
        <v>9375</v>
      </c>
      <c r="AM179" s="113"/>
    </row>
    <row r="180" spans="1:39" s="4" customFormat="1" ht="16.899999999999999" customHeight="1">
      <c r="A180" s="136"/>
      <c r="B180" s="86">
        <v>2005</v>
      </c>
      <c r="C180" s="12">
        <v>3365</v>
      </c>
      <c r="D180" s="13" t="s">
        <v>67</v>
      </c>
      <c r="E180" s="14">
        <v>245</v>
      </c>
      <c r="F180" s="13" t="s">
        <v>67</v>
      </c>
      <c r="G180" s="15">
        <v>10715</v>
      </c>
      <c r="H180" s="11">
        <f t="shared" si="553"/>
        <v>3365</v>
      </c>
      <c r="I180" s="11">
        <f>SUM(H180+245)</f>
        <v>3610</v>
      </c>
      <c r="J180" s="11">
        <f t="shared" ref="J180:AL180" si="579">SUM(I180+245)</f>
        <v>3855</v>
      </c>
      <c r="K180" s="11">
        <f t="shared" si="579"/>
        <v>4100</v>
      </c>
      <c r="L180" s="11">
        <f t="shared" si="579"/>
        <v>4345</v>
      </c>
      <c r="M180" s="11">
        <f t="shared" si="579"/>
        <v>4590</v>
      </c>
      <c r="N180" s="11">
        <f t="shared" si="579"/>
        <v>4835</v>
      </c>
      <c r="O180" s="11">
        <f t="shared" si="579"/>
        <v>5080</v>
      </c>
      <c r="P180" s="11">
        <f t="shared" si="579"/>
        <v>5325</v>
      </c>
      <c r="Q180" s="11">
        <f t="shared" si="579"/>
        <v>5570</v>
      </c>
      <c r="R180" s="11">
        <f t="shared" si="579"/>
        <v>5815</v>
      </c>
      <c r="S180" s="11">
        <f t="shared" si="579"/>
        <v>6060</v>
      </c>
      <c r="T180" s="11">
        <f t="shared" si="579"/>
        <v>6305</v>
      </c>
      <c r="U180" s="98">
        <f t="shared" si="579"/>
        <v>6550</v>
      </c>
      <c r="V180" s="11">
        <f t="shared" si="579"/>
        <v>6795</v>
      </c>
      <c r="W180" s="11">
        <f t="shared" si="579"/>
        <v>7040</v>
      </c>
      <c r="X180" s="11">
        <f t="shared" si="579"/>
        <v>7285</v>
      </c>
      <c r="Y180" s="11">
        <f t="shared" si="579"/>
        <v>7530</v>
      </c>
      <c r="Z180" s="11">
        <f t="shared" si="579"/>
        <v>7775</v>
      </c>
      <c r="AA180" s="11">
        <f t="shared" si="579"/>
        <v>8020</v>
      </c>
      <c r="AB180" s="11">
        <f t="shared" si="579"/>
        <v>8265</v>
      </c>
      <c r="AC180" s="11">
        <f t="shared" si="579"/>
        <v>8510</v>
      </c>
      <c r="AD180" s="11">
        <f t="shared" si="579"/>
        <v>8755</v>
      </c>
      <c r="AE180" s="11">
        <f t="shared" si="579"/>
        <v>9000</v>
      </c>
      <c r="AF180" s="11">
        <f t="shared" si="579"/>
        <v>9245</v>
      </c>
      <c r="AG180" s="11">
        <f t="shared" si="579"/>
        <v>9490</v>
      </c>
      <c r="AH180" s="11">
        <f t="shared" si="579"/>
        <v>9735</v>
      </c>
      <c r="AI180" s="11">
        <f t="shared" si="579"/>
        <v>9980</v>
      </c>
      <c r="AJ180" s="11">
        <f t="shared" si="579"/>
        <v>10225</v>
      </c>
      <c r="AK180" s="11">
        <f t="shared" si="579"/>
        <v>10470</v>
      </c>
      <c r="AL180" s="11">
        <f t="shared" si="579"/>
        <v>10715</v>
      </c>
      <c r="AM180" s="113">
        <f>SUM(C180*45%)</f>
        <v>1514.25</v>
      </c>
    </row>
    <row r="181" spans="1:39" s="4" customFormat="1" ht="16.899999999999999" customHeight="1">
      <c r="A181" s="136"/>
      <c r="B181" s="86">
        <v>2007</v>
      </c>
      <c r="C181" s="7">
        <v>3870</v>
      </c>
      <c r="D181" s="8" t="s">
        <v>67</v>
      </c>
      <c r="E181" s="9">
        <v>285</v>
      </c>
      <c r="F181" s="8" t="s">
        <v>67</v>
      </c>
      <c r="G181" s="10">
        <v>12420</v>
      </c>
      <c r="H181" s="11">
        <f t="shared" si="553"/>
        <v>3870</v>
      </c>
      <c r="I181" s="11">
        <f>SUM(H181+285)</f>
        <v>4155</v>
      </c>
      <c r="J181" s="11">
        <f t="shared" ref="J181:AL181" si="580">SUM(I181+285)</f>
        <v>4440</v>
      </c>
      <c r="K181" s="11">
        <f t="shared" si="580"/>
        <v>4725</v>
      </c>
      <c r="L181" s="11">
        <f t="shared" si="580"/>
        <v>5010</v>
      </c>
      <c r="M181" s="11">
        <f t="shared" si="580"/>
        <v>5295</v>
      </c>
      <c r="N181" s="11">
        <f t="shared" si="580"/>
        <v>5580</v>
      </c>
      <c r="O181" s="11">
        <f t="shared" si="580"/>
        <v>5865</v>
      </c>
      <c r="P181" s="11">
        <f t="shared" si="580"/>
        <v>6150</v>
      </c>
      <c r="Q181" s="11">
        <f t="shared" si="580"/>
        <v>6435</v>
      </c>
      <c r="R181" s="11">
        <f t="shared" si="580"/>
        <v>6720</v>
      </c>
      <c r="S181" s="11">
        <f t="shared" si="580"/>
        <v>7005</v>
      </c>
      <c r="T181" s="11">
        <f t="shared" si="580"/>
        <v>7290</v>
      </c>
      <c r="U181" s="98">
        <f t="shared" si="580"/>
        <v>7575</v>
      </c>
      <c r="V181" s="11">
        <f t="shared" si="580"/>
        <v>7860</v>
      </c>
      <c r="W181" s="11">
        <f t="shared" si="580"/>
        <v>8145</v>
      </c>
      <c r="X181" s="11">
        <f t="shared" si="580"/>
        <v>8430</v>
      </c>
      <c r="Y181" s="11">
        <f t="shared" si="580"/>
        <v>8715</v>
      </c>
      <c r="Z181" s="11">
        <f t="shared" si="580"/>
        <v>9000</v>
      </c>
      <c r="AA181" s="11">
        <f t="shared" si="580"/>
        <v>9285</v>
      </c>
      <c r="AB181" s="11">
        <f t="shared" si="580"/>
        <v>9570</v>
      </c>
      <c r="AC181" s="11">
        <f t="shared" si="580"/>
        <v>9855</v>
      </c>
      <c r="AD181" s="11">
        <f t="shared" si="580"/>
        <v>10140</v>
      </c>
      <c r="AE181" s="11">
        <f t="shared" si="580"/>
        <v>10425</v>
      </c>
      <c r="AF181" s="11">
        <f t="shared" si="580"/>
        <v>10710</v>
      </c>
      <c r="AG181" s="11">
        <f t="shared" si="580"/>
        <v>10995</v>
      </c>
      <c r="AH181" s="11">
        <f t="shared" si="580"/>
        <v>11280</v>
      </c>
      <c r="AI181" s="11">
        <f t="shared" si="580"/>
        <v>11565</v>
      </c>
      <c r="AJ181" s="11">
        <f t="shared" si="580"/>
        <v>11850</v>
      </c>
      <c r="AK181" s="11">
        <f t="shared" si="580"/>
        <v>12135</v>
      </c>
      <c r="AL181" s="11">
        <f t="shared" si="580"/>
        <v>12420</v>
      </c>
      <c r="AM181" s="113">
        <f>SUM(C181*45%)</f>
        <v>1741.5</v>
      </c>
    </row>
    <row r="182" spans="1:39" s="4" customFormat="1" ht="16.899999999999999" customHeight="1">
      <c r="A182" s="136"/>
      <c r="B182" s="94">
        <v>2008</v>
      </c>
      <c r="C182" s="12">
        <v>4645</v>
      </c>
      <c r="D182" s="13" t="s">
        <v>67</v>
      </c>
      <c r="E182" s="14">
        <v>340</v>
      </c>
      <c r="F182" s="13" t="s">
        <v>67</v>
      </c>
      <c r="G182" s="15">
        <v>14845</v>
      </c>
      <c r="H182" s="98">
        <f>C182</f>
        <v>4645</v>
      </c>
      <c r="I182" s="11">
        <f>SUM(H182+340)</f>
        <v>4985</v>
      </c>
      <c r="J182" s="11">
        <f t="shared" ref="J182:AL182" si="581">SUM(I182+340)</f>
        <v>5325</v>
      </c>
      <c r="K182" s="11">
        <f t="shared" si="581"/>
        <v>5665</v>
      </c>
      <c r="L182" s="11">
        <f t="shared" si="581"/>
        <v>6005</v>
      </c>
      <c r="M182" s="11">
        <f t="shared" si="581"/>
        <v>6345</v>
      </c>
      <c r="N182" s="11">
        <f t="shared" si="581"/>
        <v>6685</v>
      </c>
      <c r="O182" s="11">
        <f t="shared" si="581"/>
        <v>7025</v>
      </c>
      <c r="P182" s="11">
        <f t="shared" si="581"/>
        <v>7365</v>
      </c>
      <c r="Q182" s="11">
        <f t="shared" si="581"/>
        <v>7705</v>
      </c>
      <c r="R182" s="11">
        <f t="shared" si="581"/>
        <v>8045</v>
      </c>
      <c r="S182" s="11">
        <f t="shared" si="581"/>
        <v>8385</v>
      </c>
      <c r="T182" s="11">
        <f t="shared" si="581"/>
        <v>8725</v>
      </c>
      <c r="U182" s="98">
        <f t="shared" si="581"/>
        <v>9065</v>
      </c>
      <c r="V182" s="11">
        <f t="shared" si="581"/>
        <v>9405</v>
      </c>
      <c r="W182" s="11">
        <f t="shared" si="581"/>
        <v>9745</v>
      </c>
      <c r="X182" s="11">
        <f t="shared" si="581"/>
        <v>10085</v>
      </c>
      <c r="Y182" s="11">
        <f t="shared" si="581"/>
        <v>10425</v>
      </c>
      <c r="Z182" s="11">
        <f t="shared" si="581"/>
        <v>10765</v>
      </c>
      <c r="AA182" s="11">
        <f t="shared" si="581"/>
        <v>11105</v>
      </c>
      <c r="AB182" s="11">
        <f t="shared" si="581"/>
        <v>11445</v>
      </c>
      <c r="AC182" s="11">
        <f t="shared" si="581"/>
        <v>11785</v>
      </c>
      <c r="AD182" s="11">
        <f t="shared" si="581"/>
        <v>12125</v>
      </c>
      <c r="AE182" s="11">
        <f t="shared" si="581"/>
        <v>12465</v>
      </c>
      <c r="AF182" s="11">
        <f t="shared" si="581"/>
        <v>12805</v>
      </c>
      <c r="AG182" s="11">
        <f t="shared" si="581"/>
        <v>13145</v>
      </c>
      <c r="AH182" s="11">
        <f t="shared" si="581"/>
        <v>13485</v>
      </c>
      <c r="AI182" s="11">
        <f t="shared" si="581"/>
        <v>13825</v>
      </c>
      <c r="AJ182" s="11">
        <f t="shared" si="581"/>
        <v>14165</v>
      </c>
      <c r="AK182" s="11">
        <f t="shared" si="581"/>
        <v>14505</v>
      </c>
      <c r="AL182" s="11">
        <f t="shared" si="581"/>
        <v>14845</v>
      </c>
      <c r="AM182" s="113">
        <f>SUM(C182*45%)</f>
        <v>2090.25</v>
      </c>
    </row>
    <row r="183" spans="1:39" s="30" customFormat="1" ht="16.899999999999999" customHeight="1">
      <c r="A183" s="136"/>
      <c r="B183" s="86">
        <v>2011</v>
      </c>
      <c r="C183" s="12">
        <v>7500</v>
      </c>
      <c r="D183" s="13" t="s">
        <v>67</v>
      </c>
      <c r="E183" s="14">
        <v>550</v>
      </c>
      <c r="F183" s="13" t="s">
        <v>67</v>
      </c>
      <c r="G183" s="15">
        <f>AL183</f>
        <v>24000</v>
      </c>
      <c r="H183" s="11">
        <f>C183</f>
        <v>7500</v>
      </c>
      <c r="I183" s="11">
        <f>SUM(H183+550)</f>
        <v>8050</v>
      </c>
      <c r="J183" s="11">
        <f t="shared" ref="J183:AL183" si="582">SUM(I183+550)</f>
        <v>8600</v>
      </c>
      <c r="K183" s="11">
        <f t="shared" si="582"/>
        <v>9150</v>
      </c>
      <c r="L183" s="11">
        <f t="shared" si="582"/>
        <v>9700</v>
      </c>
      <c r="M183" s="11">
        <f t="shared" si="582"/>
        <v>10250</v>
      </c>
      <c r="N183" s="11">
        <f t="shared" si="582"/>
        <v>10800</v>
      </c>
      <c r="O183" s="11">
        <f t="shared" si="582"/>
        <v>11350</v>
      </c>
      <c r="P183" s="11">
        <f t="shared" si="582"/>
        <v>11900</v>
      </c>
      <c r="Q183" s="11">
        <f t="shared" si="582"/>
        <v>12450</v>
      </c>
      <c r="R183" s="11">
        <f t="shared" si="582"/>
        <v>13000</v>
      </c>
      <c r="S183" s="11">
        <f t="shared" si="582"/>
        <v>13550</v>
      </c>
      <c r="T183" s="11">
        <f t="shared" si="582"/>
        <v>14100</v>
      </c>
      <c r="U183" s="98">
        <f t="shared" si="582"/>
        <v>14650</v>
      </c>
      <c r="V183" s="11">
        <f t="shared" si="582"/>
        <v>15200</v>
      </c>
      <c r="W183" s="11">
        <f t="shared" si="582"/>
        <v>15750</v>
      </c>
      <c r="X183" s="11">
        <f t="shared" si="582"/>
        <v>16300</v>
      </c>
      <c r="Y183" s="11">
        <f t="shared" si="582"/>
        <v>16850</v>
      </c>
      <c r="Z183" s="11">
        <f t="shared" si="582"/>
        <v>17400</v>
      </c>
      <c r="AA183" s="11">
        <f t="shared" si="582"/>
        <v>17950</v>
      </c>
      <c r="AB183" s="11">
        <f t="shared" si="582"/>
        <v>18500</v>
      </c>
      <c r="AC183" s="11">
        <f t="shared" si="582"/>
        <v>19050</v>
      </c>
      <c r="AD183" s="11">
        <f t="shared" si="582"/>
        <v>19600</v>
      </c>
      <c r="AE183" s="11">
        <f t="shared" si="582"/>
        <v>20150</v>
      </c>
      <c r="AF183" s="11">
        <f t="shared" si="582"/>
        <v>20700</v>
      </c>
      <c r="AG183" s="11">
        <f t="shared" si="582"/>
        <v>21250</v>
      </c>
      <c r="AH183" s="11">
        <f t="shared" si="582"/>
        <v>21800</v>
      </c>
      <c r="AI183" s="11">
        <f t="shared" si="582"/>
        <v>22350</v>
      </c>
      <c r="AJ183" s="11">
        <f t="shared" si="582"/>
        <v>22900</v>
      </c>
      <c r="AK183" s="11">
        <f t="shared" si="582"/>
        <v>23450</v>
      </c>
      <c r="AL183" s="11">
        <f t="shared" si="582"/>
        <v>24000</v>
      </c>
      <c r="AM183" s="113"/>
    </row>
    <row r="184" spans="1:39" s="30" customFormat="1" ht="16.899999999999999" customHeight="1">
      <c r="A184" s="136"/>
      <c r="B184" s="86">
        <v>2015</v>
      </c>
      <c r="C184" s="12">
        <v>9700</v>
      </c>
      <c r="D184" s="13" t="s">
        <v>67</v>
      </c>
      <c r="E184" s="14">
        <v>715</v>
      </c>
      <c r="F184" s="13" t="s">
        <v>67</v>
      </c>
      <c r="G184" s="15">
        <v>31150</v>
      </c>
      <c r="H184" s="11">
        <f>C184</f>
        <v>9700</v>
      </c>
      <c r="I184" s="11">
        <f>SUM(H184+715)</f>
        <v>10415</v>
      </c>
      <c r="J184" s="11">
        <f t="shared" ref="J184:AL184" si="583">SUM(I184+715)</f>
        <v>11130</v>
      </c>
      <c r="K184" s="11">
        <f t="shared" si="583"/>
        <v>11845</v>
      </c>
      <c r="L184" s="11">
        <f t="shared" si="583"/>
        <v>12560</v>
      </c>
      <c r="M184" s="11">
        <f t="shared" si="583"/>
        <v>13275</v>
      </c>
      <c r="N184" s="11">
        <f t="shared" si="583"/>
        <v>13990</v>
      </c>
      <c r="O184" s="11">
        <f t="shared" si="583"/>
        <v>14705</v>
      </c>
      <c r="P184" s="11">
        <f t="shared" si="583"/>
        <v>15420</v>
      </c>
      <c r="Q184" s="11">
        <f t="shared" si="583"/>
        <v>16135</v>
      </c>
      <c r="R184" s="11">
        <f t="shared" si="583"/>
        <v>16850</v>
      </c>
      <c r="S184" s="11">
        <f t="shared" si="583"/>
        <v>17565</v>
      </c>
      <c r="T184" s="11">
        <f t="shared" si="583"/>
        <v>18280</v>
      </c>
      <c r="U184" s="98">
        <f t="shared" si="583"/>
        <v>18995</v>
      </c>
      <c r="V184" s="11">
        <f t="shared" si="583"/>
        <v>19710</v>
      </c>
      <c r="W184" s="11">
        <f t="shared" si="583"/>
        <v>20425</v>
      </c>
      <c r="X184" s="11">
        <f t="shared" si="583"/>
        <v>21140</v>
      </c>
      <c r="Y184" s="11">
        <f t="shared" si="583"/>
        <v>21855</v>
      </c>
      <c r="Z184" s="11">
        <f t="shared" si="583"/>
        <v>22570</v>
      </c>
      <c r="AA184" s="11">
        <f t="shared" si="583"/>
        <v>23285</v>
      </c>
      <c r="AB184" s="11">
        <f t="shared" si="583"/>
        <v>24000</v>
      </c>
      <c r="AC184" s="11">
        <f t="shared" si="583"/>
        <v>24715</v>
      </c>
      <c r="AD184" s="11">
        <f t="shared" si="583"/>
        <v>25430</v>
      </c>
      <c r="AE184" s="11">
        <f t="shared" si="583"/>
        <v>26145</v>
      </c>
      <c r="AF184" s="11">
        <f t="shared" si="583"/>
        <v>26860</v>
      </c>
      <c r="AG184" s="11">
        <f t="shared" si="583"/>
        <v>27575</v>
      </c>
      <c r="AH184" s="11">
        <f t="shared" si="583"/>
        <v>28290</v>
      </c>
      <c r="AI184" s="11">
        <f t="shared" si="583"/>
        <v>29005</v>
      </c>
      <c r="AJ184" s="11">
        <f t="shared" si="583"/>
        <v>29720</v>
      </c>
      <c r="AK184" s="11">
        <f t="shared" si="583"/>
        <v>30435</v>
      </c>
      <c r="AL184" s="11">
        <f t="shared" si="583"/>
        <v>31150</v>
      </c>
      <c r="AM184" s="113"/>
    </row>
    <row r="185" spans="1:39" s="30" customFormat="1" ht="16.899999999999999" customHeight="1" thickBot="1">
      <c r="A185" s="137"/>
      <c r="B185" s="96">
        <v>2016</v>
      </c>
      <c r="C185" s="32">
        <v>11930</v>
      </c>
      <c r="D185" s="109" t="s">
        <v>67</v>
      </c>
      <c r="E185" s="33">
        <v>880</v>
      </c>
      <c r="F185" s="109" t="s">
        <v>67</v>
      </c>
      <c r="G185" s="34">
        <v>38330</v>
      </c>
      <c r="H185" s="31">
        <f>C185</f>
        <v>11930</v>
      </c>
      <c r="I185" s="11">
        <f>SUM(H185+880)</f>
        <v>12810</v>
      </c>
      <c r="J185" s="11">
        <f t="shared" ref="J185:AL185" si="584">SUM(I185+880)</f>
        <v>13690</v>
      </c>
      <c r="K185" s="11">
        <f t="shared" si="584"/>
        <v>14570</v>
      </c>
      <c r="L185" s="11">
        <f t="shared" si="584"/>
        <v>15450</v>
      </c>
      <c r="M185" s="11">
        <f t="shared" si="584"/>
        <v>16330</v>
      </c>
      <c r="N185" s="11">
        <f t="shared" si="584"/>
        <v>17210</v>
      </c>
      <c r="O185" s="11">
        <f t="shared" si="584"/>
        <v>18090</v>
      </c>
      <c r="P185" s="11">
        <f t="shared" si="584"/>
        <v>18970</v>
      </c>
      <c r="Q185" s="11">
        <f t="shared" si="584"/>
        <v>19850</v>
      </c>
      <c r="R185" s="11">
        <f t="shared" si="584"/>
        <v>20730</v>
      </c>
      <c r="S185" s="11">
        <f t="shared" si="584"/>
        <v>21610</v>
      </c>
      <c r="T185" s="11">
        <f t="shared" si="584"/>
        <v>22490</v>
      </c>
      <c r="U185" s="11">
        <f t="shared" si="584"/>
        <v>23370</v>
      </c>
      <c r="V185" s="11">
        <f t="shared" si="584"/>
        <v>24250</v>
      </c>
      <c r="W185" s="11">
        <f t="shared" si="584"/>
        <v>25130</v>
      </c>
      <c r="X185" s="11">
        <f t="shared" si="584"/>
        <v>26010</v>
      </c>
      <c r="Y185" s="11">
        <f t="shared" si="584"/>
        <v>26890</v>
      </c>
      <c r="Z185" s="11">
        <f t="shared" si="584"/>
        <v>27770</v>
      </c>
      <c r="AA185" s="11">
        <f t="shared" si="584"/>
        <v>28650</v>
      </c>
      <c r="AB185" s="11">
        <f t="shared" si="584"/>
        <v>29530</v>
      </c>
      <c r="AC185" s="11">
        <f t="shared" si="584"/>
        <v>30410</v>
      </c>
      <c r="AD185" s="11">
        <f t="shared" si="584"/>
        <v>31290</v>
      </c>
      <c r="AE185" s="11">
        <f t="shared" si="584"/>
        <v>32170</v>
      </c>
      <c r="AF185" s="11">
        <f t="shared" si="584"/>
        <v>33050</v>
      </c>
      <c r="AG185" s="11">
        <f t="shared" si="584"/>
        <v>33930</v>
      </c>
      <c r="AH185" s="11">
        <f t="shared" si="584"/>
        <v>34810</v>
      </c>
      <c r="AI185" s="11">
        <f t="shared" si="584"/>
        <v>35690</v>
      </c>
      <c r="AJ185" s="11">
        <f t="shared" si="584"/>
        <v>36570</v>
      </c>
      <c r="AK185" s="11">
        <f t="shared" si="584"/>
        <v>37450</v>
      </c>
      <c r="AL185" s="11">
        <f t="shared" si="584"/>
        <v>38330</v>
      </c>
      <c r="AM185" s="120"/>
    </row>
    <row r="186" spans="1:39" s="4" customFormat="1" ht="16.899999999999999" customHeight="1">
      <c r="A186" s="135">
        <v>14</v>
      </c>
      <c r="B186" s="85">
        <v>1972</v>
      </c>
      <c r="C186" s="37">
        <v>350</v>
      </c>
      <c r="D186" s="38" t="s">
        <v>67</v>
      </c>
      <c r="E186" s="39">
        <v>25</v>
      </c>
      <c r="F186" s="38" t="s">
        <v>67</v>
      </c>
      <c r="G186" s="40" t="s">
        <v>38</v>
      </c>
      <c r="H186" s="36">
        <f t="shared" si="553"/>
        <v>350</v>
      </c>
      <c r="I186" s="36">
        <f>SUM(H186+25)</f>
        <v>375</v>
      </c>
      <c r="J186" s="36">
        <f t="shared" ref="J186:R186" si="585">SUM(I186+25)</f>
        <v>400</v>
      </c>
      <c r="K186" s="36">
        <f t="shared" si="585"/>
        <v>425</v>
      </c>
      <c r="L186" s="36">
        <f t="shared" si="585"/>
        <v>450</v>
      </c>
      <c r="M186" s="36">
        <f t="shared" si="585"/>
        <v>475</v>
      </c>
      <c r="N186" s="36">
        <f t="shared" si="585"/>
        <v>500</v>
      </c>
      <c r="O186" s="36">
        <f t="shared" si="585"/>
        <v>525</v>
      </c>
      <c r="P186" s="36">
        <f t="shared" si="585"/>
        <v>550</v>
      </c>
      <c r="Q186" s="36">
        <f t="shared" si="585"/>
        <v>575</v>
      </c>
      <c r="R186" s="36">
        <f t="shared" si="585"/>
        <v>600</v>
      </c>
      <c r="S186" s="36">
        <f>SUM(R186+30)</f>
        <v>630</v>
      </c>
      <c r="T186" s="36">
        <f>SUM(S186+30)</f>
        <v>660</v>
      </c>
      <c r="U186" s="102">
        <f>SUM(T186+30)</f>
        <v>690</v>
      </c>
      <c r="V186" s="36">
        <f>SUM(U186+30)</f>
        <v>720</v>
      </c>
      <c r="W186" s="36">
        <f>SUM(V186+30)</f>
        <v>750</v>
      </c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116"/>
    </row>
    <row r="187" spans="1:39" s="4" customFormat="1" ht="16.899999999999999" customHeight="1">
      <c r="A187" s="136"/>
      <c r="B187" s="86">
        <v>1977</v>
      </c>
      <c r="C187" s="12">
        <v>520</v>
      </c>
      <c r="D187" s="13" t="s">
        <v>67</v>
      </c>
      <c r="E187" s="14">
        <v>30</v>
      </c>
      <c r="F187" s="13" t="s">
        <v>67</v>
      </c>
      <c r="G187" s="15" t="s">
        <v>81</v>
      </c>
      <c r="H187" s="11">
        <f t="shared" si="553"/>
        <v>520</v>
      </c>
      <c r="I187" s="11">
        <f t="shared" ref="I187:O187" si="586">SUM(H187+30)</f>
        <v>550</v>
      </c>
      <c r="J187" s="11">
        <f t="shared" si="586"/>
        <v>580</v>
      </c>
      <c r="K187" s="11">
        <f t="shared" si="586"/>
        <v>610</v>
      </c>
      <c r="L187" s="11">
        <f t="shared" si="586"/>
        <v>640</v>
      </c>
      <c r="M187" s="11">
        <f t="shared" si="586"/>
        <v>670</v>
      </c>
      <c r="N187" s="11">
        <f t="shared" si="586"/>
        <v>700</v>
      </c>
      <c r="O187" s="11">
        <f t="shared" si="586"/>
        <v>730</v>
      </c>
      <c r="P187" s="11">
        <f>SUM(O187+35)</f>
        <v>765</v>
      </c>
      <c r="Q187" s="11">
        <f t="shared" ref="Q187:W187" si="587">SUM(P187+35)</f>
        <v>800</v>
      </c>
      <c r="R187" s="11">
        <f t="shared" si="587"/>
        <v>835</v>
      </c>
      <c r="S187" s="11">
        <f t="shared" si="587"/>
        <v>870</v>
      </c>
      <c r="T187" s="11">
        <f t="shared" si="587"/>
        <v>905</v>
      </c>
      <c r="U187" s="98">
        <f t="shared" si="587"/>
        <v>940</v>
      </c>
      <c r="V187" s="11">
        <f t="shared" si="587"/>
        <v>975</v>
      </c>
      <c r="W187" s="11">
        <f t="shared" si="587"/>
        <v>1010</v>
      </c>
      <c r="X187" s="11">
        <f>SUM(W187+40)</f>
        <v>1050</v>
      </c>
      <c r="Y187" s="11">
        <f>SUM(X187+40)</f>
        <v>1090</v>
      </c>
      <c r="Z187" s="11">
        <f>SUM(Y187+40)</f>
        <v>1130</v>
      </c>
      <c r="AA187" s="11">
        <f>SUM(Z187+40)</f>
        <v>1170</v>
      </c>
      <c r="AB187" s="11">
        <f>SUM(AA187+40)</f>
        <v>1210</v>
      </c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3"/>
    </row>
    <row r="188" spans="1:39" s="4" customFormat="1" ht="16.899999999999999" customHeight="1">
      <c r="A188" s="136"/>
      <c r="B188" s="86">
        <v>1983</v>
      </c>
      <c r="C188" s="7">
        <v>850</v>
      </c>
      <c r="D188" s="8" t="s">
        <v>67</v>
      </c>
      <c r="E188" s="9">
        <v>50</v>
      </c>
      <c r="F188" s="8" t="s">
        <v>67</v>
      </c>
      <c r="G188" s="10" t="s">
        <v>39</v>
      </c>
      <c r="H188" s="11">
        <f t="shared" si="553"/>
        <v>850</v>
      </c>
      <c r="I188" s="11">
        <f>SUM(H188+50)</f>
        <v>900</v>
      </c>
      <c r="J188" s="11">
        <f t="shared" ref="J188:M188" si="588">SUM(I188+50)</f>
        <v>950</v>
      </c>
      <c r="K188" s="11">
        <f t="shared" si="588"/>
        <v>1000</v>
      </c>
      <c r="L188" s="11">
        <f t="shared" si="588"/>
        <v>1050</v>
      </c>
      <c r="M188" s="11">
        <f t="shared" si="588"/>
        <v>1100</v>
      </c>
      <c r="N188" s="11">
        <f t="shared" ref="N188" si="589">SUM(M188+50)</f>
        <v>1150</v>
      </c>
      <c r="O188" s="11">
        <f t="shared" ref="O188" si="590">SUM(N188+50)</f>
        <v>1200</v>
      </c>
      <c r="P188" s="11">
        <f t="shared" ref="P188" si="591">SUM(O188+50)</f>
        <v>1250</v>
      </c>
      <c r="Q188" s="11">
        <f t="shared" ref="Q188" si="592">SUM(P188+50)</f>
        <v>1300</v>
      </c>
      <c r="R188" s="11">
        <f t="shared" ref="R188" si="593">SUM(Q188+50)</f>
        <v>1350</v>
      </c>
      <c r="S188" s="11">
        <f t="shared" ref="S188" si="594">SUM(R188+50)</f>
        <v>1400</v>
      </c>
      <c r="T188" s="11">
        <f t="shared" ref="T188" si="595">SUM(S188+50)</f>
        <v>1450</v>
      </c>
      <c r="U188" s="11">
        <f t="shared" ref="U188" si="596">SUM(T188+50)</f>
        <v>1500</v>
      </c>
      <c r="V188" s="11">
        <f t="shared" ref="V188" si="597">SUM(U188+50)</f>
        <v>1550</v>
      </c>
      <c r="W188" s="11">
        <f t="shared" ref="W188" si="598">SUM(V188+50)</f>
        <v>1600</v>
      </c>
      <c r="X188" s="11">
        <f t="shared" ref="X188" si="599">SUM(W188+50)</f>
        <v>1650</v>
      </c>
      <c r="Y188" s="11">
        <f t="shared" ref="Y188" si="600">SUM(X188+50)</f>
        <v>1700</v>
      </c>
      <c r="Z188" s="11">
        <f t="shared" ref="Z188" si="601">SUM(Y188+50)</f>
        <v>1750</v>
      </c>
      <c r="AA188" s="11">
        <f t="shared" ref="AA188" si="602">SUM(Z188+50)</f>
        <v>1800</v>
      </c>
      <c r="AB188" s="11">
        <f t="shared" ref="AB188" si="603">SUM(AA188+50)</f>
        <v>1850</v>
      </c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3"/>
    </row>
    <row r="189" spans="1:39" s="4" customFormat="1" ht="16.899999999999999" customHeight="1">
      <c r="A189" s="136"/>
      <c r="B189" s="86">
        <v>1983</v>
      </c>
      <c r="C189" s="12">
        <v>850</v>
      </c>
      <c r="D189" s="13" t="s">
        <v>67</v>
      </c>
      <c r="E189" s="14">
        <v>50</v>
      </c>
      <c r="F189" s="13" t="s">
        <v>67</v>
      </c>
      <c r="G189" s="15" t="s">
        <v>40</v>
      </c>
      <c r="H189" s="11">
        <f t="shared" si="553"/>
        <v>850</v>
      </c>
      <c r="I189" s="11">
        <f>SUM(H189+50)</f>
        <v>900</v>
      </c>
      <c r="J189" s="11">
        <f t="shared" ref="J189:AB189" si="604">SUM(I189+50)</f>
        <v>950</v>
      </c>
      <c r="K189" s="11">
        <f t="shared" si="604"/>
        <v>1000</v>
      </c>
      <c r="L189" s="11">
        <f t="shared" si="604"/>
        <v>1050</v>
      </c>
      <c r="M189" s="11">
        <f t="shared" si="604"/>
        <v>1100</v>
      </c>
      <c r="N189" s="11">
        <f t="shared" si="604"/>
        <v>1150</v>
      </c>
      <c r="O189" s="11">
        <f t="shared" si="604"/>
        <v>1200</v>
      </c>
      <c r="P189" s="11">
        <f t="shared" si="604"/>
        <v>1250</v>
      </c>
      <c r="Q189" s="11">
        <f t="shared" si="604"/>
        <v>1300</v>
      </c>
      <c r="R189" s="11">
        <f t="shared" si="604"/>
        <v>1350</v>
      </c>
      <c r="S189" s="11">
        <f t="shared" si="604"/>
        <v>1400</v>
      </c>
      <c r="T189" s="11">
        <f t="shared" si="604"/>
        <v>1450</v>
      </c>
      <c r="U189" s="98">
        <f t="shared" si="604"/>
        <v>1500</v>
      </c>
      <c r="V189" s="11">
        <f t="shared" si="604"/>
        <v>1550</v>
      </c>
      <c r="W189" s="11">
        <f t="shared" si="604"/>
        <v>1600</v>
      </c>
      <c r="X189" s="11">
        <f t="shared" si="604"/>
        <v>1650</v>
      </c>
      <c r="Y189" s="11">
        <f t="shared" si="604"/>
        <v>1700</v>
      </c>
      <c r="Z189" s="11">
        <f t="shared" si="604"/>
        <v>1750</v>
      </c>
      <c r="AA189" s="11">
        <f t="shared" si="604"/>
        <v>1800</v>
      </c>
      <c r="AB189" s="11">
        <f t="shared" si="604"/>
        <v>1850</v>
      </c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3"/>
    </row>
    <row r="190" spans="1:39" s="4" customFormat="1" ht="16.899999999999999" customHeight="1">
      <c r="A190" s="136"/>
      <c r="B190" s="86">
        <v>1987</v>
      </c>
      <c r="C190" s="7">
        <v>1100</v>
      </c>
      <c r="D190" s="8" t="s">
        <v>67</v>
      </c>
      <c r="E190" s="9">
        <v>64</v>
      </c>
      <c r="F190" s="8" t="s">
        <v>67</v>
      </c>
      <c r="G190" s="10">
        <v>2380</v>
      </c>
      <c r="H190" s="11">
        <f t="shared" si="553"/>
        <v>1100</v>
      </c>
      <c r="I190" s="11">
        <f>SUM(H190+64)</f>
        <v>1164</v>
      </c>
      <c r="J190" s="11">
        <f t="shared" ref="J190:AB190" si="605">SUM(I190+64)</f>
        <v>1228</v>
      </c>
      <c r="K190" s="11">
        <f t="shared" si="605"/>
        <v>1292</v>
      </c>
      <c r="L190" s="11">
        <f t="shared" si="605"/>
        <v>1356</v>
      </c>
      <c r="M190" s="11">
        <f t="shared" si="605"/>
        <v>1420</v>
      </c>
      <c r="N190" s="11">
        <f t="shared" si="605"/>
        <v>1484</v>
      </c>
      <c r="O190" s="11">
        <f t="shared" si="605"/>
        <v>1548</v>
      </c>
      <c r="P190" s="11">
        <f t="shared" si="605"/>
        <v>1612</v>
      </c>
      <c r="Q190" s="11">
        <f t="shared" si="605"/>
        <v>1676</v>
      </c>
      <c r="R190" s="11">
        <f t="shared" si="605"/>
        <v>1740</v>
      </c>
      <c r="S190" s="11">
        <f t="shared" si="605"/>
        <v>1804</v>
      </c>
      <c r="T190" s="11">
        <f t="shared" si="605"/>
        <v>1868</v>
      </c>
      <c r="U190" s="98">
        <f t="shared" si="605"/>
        <v>1932</v>
      </c>
      <c r="V190" s="11">
        <f t="shared" si="605"/>
        <v>1996</v>
      </c>
      <c r="W190" s="11">
        <f t="shared" si="605"/>
        <v>2060</v>
      </c>
      <c r="X190" s="11">
        <f t="shared" si="605"/>
        <v>2124</v>
      </c>
      <c r="Y190" s="11">
        <f t="shared" si="605"/>
        <v>2188</v>
      </c>
      <c r="Z190" s="11">
        <f t="shared" si="605"/>
        <v>2252</v>
      </c>
      <c r="AA190" s="11">
        <f t="shared" si="605"/>
        <v>2316</v>
      </c>
      <c r="AB190" s="11">
        <f t="shared" si="605"/>
        <v>2380</v>
      </c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3"/>
    </row>
    <row r="191" spans="1:39" s="4" customFormat="1" ht="16.899999999999999" customHeight="1">
      <c r="A191" s="136"/>
      <c r="B191" s="86">
        <v>1991</v>
      </c>
      <c r="C191" s="12">
        <v>1530</v>
      </c>
      <c r="D191" s="13" t="s">
        <v>67</v>
      </c>
      <c r="E191" s="14">
        <v>119</v>
      </c>
      <c r="F191" s="13" t="s">
        <v>67</v>
      </c>
      <c r="G191" s="15">
        <v>3315</v>
      </c>
      <c r="H191" s="11">
        <f t="shared" si="553"/>
        <v>1530</v>
      </c>
      <c r="I191" s="11">
        <f>SUM(H191+119)</f>
        <v>1649</v>
      </c>
      <c r="J191" s="11">
        <f t="shared" ref="J191:AL191" si="606">SUM(I191+119)</f>
        <v>1768</v>
      </c>
      <c r="K191" s="11">
        <f t="shared" si="606"/>
        <v>1887</v>
      </c>
      <c r="L191" s="11">
        <f t="shared" si="606"/>
        <v>2006</v>
      </c>
      <c r="M191" s="11">
        <f t="shared" si="606"/>
        <v>2125</v>
      </c>
      <c r="N191" s="11">
        <f t="shared" si="606"/>
        <v>2244</v>
      </c>
      <c r="O191" s="11">
        <f t="shared" si="606"/>
        <v>2363</v>
      </c>
      <c r="P191" s="11">
        <f t="shared" si="606"/>
        <v>2482</v>
      </c>
      <c r="Q191" s="11">
        <f t="shared" si="606"/>
        <v>2601</v>
      </c>
      <c r="R191" s="11">
        <f t="shared" si="606"/>
        <v>2720</v>
      </c>
      <c r="S191" s="11">
        <f t="shared" si="606"/>
        <v>2839</v>
      </c>
      <c r="T191" s="11">
        <f t="shared" si="606"/>
        <v>2958</v>
      </c>
      <c r="U191" s="98">
        <f t="shared" si="606"/>
        <v>3077</v>
      </c>
      <c r="V191" s="11">
        <f t="shared" si="606"/>
        <v>3196</v>
      </c>
      <c r="W191" s="11">
        <f t="shared" si="606"/>
        <v>3315</v>
      </c>
      <c r="X191" s="11">
        <f t="shared" si="606"/>
        <v>3434</v>
      </c>
      <c r="Y191" s="11">
        <f t="shared" si="606"/>
        <v>3553</v>
      </c>
      <c r="Z191" s="11">
        <f t="shared" si="606"/>
        <v>3672</v>
      </c>
      <c r="AA191" s="11">
        <f t="shared" si="606"/>
        <v>3791</v>
      </c>
      <c r="AB191" s="11">
        <f t="shared" si="606"/>
        <v>3910</v>
      </c>
      <c r="AC191" s="11">
        <f t="shared" si="606"/>
        <v>4029</v>
      </c>
      <c r="AD191" s="11">
        <f t="shared" si="606"/>
        <v>4148</v>
      </c>
      <c r="AE191" s="11">
        <f t="shared" si="606"/>
        <v>4267</v>
      </c>
      <c r="AF191" s="11">
        <f t="shared" si="606"/>
        <v>4386</v>
      </c>
      <c r="AG191" s="11">
        <f t="shared" si="606"/>
        <v>4505</v>
      </c>
      <c r="AH191" s="11">
        <f t="shared" si="606"/>
        <v>4624</v>
      </c>
      <c r="AI191" s="11">
        <f t="shared" si="606"/>
        <v>4743</v>
      </c>
      <c r="AJ191" s="11">
        <f t="shared" si="606"/>
        <v>4862</v>
      </c>
      <c r="AK191" s="11">
        <f t="shared" si="606"/>
        <v>4981</v>
      </c>
      <c r="AL191" s="11">
        <f t="shared" si="606"/>
        <v>5100</v>
      </c>
      <c r="AM191" s="113"/>
    </row>
    <row r="192" spans="1:39" s="4" customFormat="1" ht="16.899999999999999" customHeight="1">
      <c r="A192" s="136"/>
      <c r="B192" s="86">
        <v>1994</v>
      </c>
      <c r="C192" s="7">
        <v>2065</v>
      </c>
      <c r="D192" s="8" t="s">
        <v>67</v>
      </c>
      <c r="E192" s="9">
        <v>161</v>
      </c>
      <c r="F192" s="8" t="s">
        <v>67</v>
      </c>
      <c r="G192" s="10">
        <v>4480</v>
      </c>
      <c r="H192" s="11">
        <f t="shared" si="553"/>
        <v>2065</v>
      </c>
      <c r="I192" s="11">
        <f>SUM(H192+161)</f>
        <v>2226</v>
      </c>
      <c r="J192" s="11">
        <f t="shared" ref="J192:AL192" si="607">SUM(I192+161)</f>
        <v>2387</v>
      </c>
      <c r="K192" s="11">
        <f t="shared" si="607"/>
        <v>2548</v>
      </c>
      <c r="L192" s="11">
        <f t="shared" si="607"/>
        <v>2709</v>
      </c>
      <c r="M192" s="11">
        <f t="shared" si="607"/>
        <v>2870</v>
      </c>
      <c r="N192" s="11">
        <f t="shared" si="607"/>
        <v>3031</v>
      </c>
      <c r="O192" s="11">
        <f t="shared" si="607"/>
        <v>3192</v>
      </c>
      <c r="P192" s="11">
        <f t="shared" si="607"/>
        <v>3353</v>
      </c>
      <c r="Q192" s="11">
        <f t="shared" si="607"/>
        <v>3514</v>
      </c>
      <c r="R192" s="11">
        <f t="shared" si="607"/>
        <v>3675</v>
      </c>
      <c r="S192" s="11">
        <f t="shared" si="607"/>
        <v>3836</v>
      </c>
      <c r="T192" s="11">
        <f t="shared" si="607"/>
        <v>3997</v>
      </c>
      <c r="U192" s="98">
        <f t="shared" si="607"/>
        <v>4158</v>
      </c>
      <c r="V192" s="11">
        <f t="shared" si="607"/>
        <v>4319</v>
      </c>
      <c r="W192" s="11">
        <f t="shared" si="607"/>
        <v>4480</v>
      </c>
      <c r="X192" s="11">
        <f t="shared" si="607"/>
        <v>4641</v>
      </c>
      <c r="Y192" s="11">
        <f t="shared" si="607"/>
        <v>4802</v>
      </c>
      <c r="Z192" s="11">
        <f t="shared" si="607"/>
        <v>4963</v>
      </c>
      <c r="AA192" s="11">
        <f t="shared" si="607"/>
        <v>5124</v>
      </c>
      <c r="AB192" s="11">
        <f t="shared" si="607"/>
        <v>5285</v>
      </c>
      <c r="AC192" s="11">
        <f t="shared" si="607"/>
        <v>5446</v>
      </c>
      <c r="AD192" s="11">
        <f t="shared" si="607"/>
        <v>5607</v>
      </c>
      <c r="AE192" s="11">
        <f t="shared" si="607"/>
        <v>5768</v>
      </c>
      <c r="AF192" s="11">
        <f t="shared" si="607"/>
        <v>5929</v>
      </c>
      <c r="AG192" s="11">
        <f t="shared" si="607"/>
        <v>6090</v>
      </c>
      <c r="AH192" s="11">
        <f t="shared" si="607"/>
        <v>6251</v>
      </c>
      <c r="AI192" s="11">
        <f t="shared" si="607"/>
        <v>6412</v>
      </c>
      <c r="AJ192" s="11">
        <f t="shared" si="607"/>
        <v>6573</v>
      </c>
      <c r="AK192" s="11">
        <f t="shared" si="607"/>
        <v>6734</v>
      </c>
      <c r="AL192" s="11">
        <f t="shared" si="607"/>
        <v>6895</v>
      </c>
      <c r="AM192" s="113"/>
    </row>
    <row r="193" spans="1:39" s="4" customFormat="1" ht="16.899999999999999" customHeight="1">
      <c r="A193" s="136"/>
      <c r="B193" s="86">
        <v>2001</v>
      </c>
      <c r="C193" s="12">
        <v>3100</v>
      </c>
      <c r="D193" s="13" t="s">
        <v>67</v>
      </c>
      <c r="E193" s="14">
        <v>240</v>
      </c>
      <c r="F193" s="13" t="s">
        <v>67</v>
      </c>
      <c r="G193" s="15">
        <v>10300</v>
      </c>
      <c r="H193" s="11">
        <f t="shared" si="553"/>
        <v>3100</v>
      </c>
      <c r="I193" s="11">
        <f>SUM(H193+240)</f>
        <v>3340</v>
      </c>
      <c r="J193" s="11">
        <f t="shared" ref="J193:AL193" si="608">SUM(I193+240)</f>
        <v>3580</v>
      </c>
      <c r="K193" s="11">
        <f t="shared" si="608"/>
        <v>3820</v>
      </c>
      <c r="L193" s="11">
        <f t="shared" si="608"/>
        <v>4060</v>
      </c>
      <c r="M193" s="11">
        <f t="shared" si="608"/>
        <v>4300</v>
      </c>
      <c r="N193" s="11">
        <f t="shared" si="608"/>
        <v>4540</v>
      </c>
      <c r="O193" s="11">
        <f t="shared" si="608"/>
        <v>4780</v>
      </c>
      <c r="P193" s="11">
        <f t="shared" si="608"/>
        <v>5020</v>
      </c>
      <c r="Q193" s="11">
        <f t="shared" si="608"/>
        <v>5260</v>
      </c>
      <c r="R193" s="11">
        <f t="shared" si="608"/>
        <v>5500</v>
      </c>
      <c r="S193" s="11">
        <f t="shared" si="608"/>
        <v>5740</v>
      </c>
      <c r="T193" s="11">
        <f t="shared" si="608"/>
        <v>5980</v>
      </c>
      <c r="U193" s="98">
        <f t="shared" si="608"/>
        <v>6220</v>
      </c>
      <c r="V193" s="11">
        <f t="shared" si="608"/>
        <v>6460</v>
      </c>
      <c r="W193" s="11">
        <f t="shared" si="608"/>
        <v>6700</v>
      </c>
      <c r="X193" s="11">
        <f t="shared" si="608"/>
        <v>6940</v>
      </c>
      <c r="Y193" s="11">
        <f t="shared" si="608"/>
        <v>7180</v>
      </c>
      <c r="Z193" s="11">
        <f t="shared" si="608"/>
        <v>7420</v>
      </c>
      <c r="AA193" s="11">
        <f t="shared" si="608"/>
        <v>7660</v>
      </c>
      <c r="AB193" s="11">
        <f t="shared" si="608"/>
        <v>7900</v>
      </c>
      <c r="AC193" s="11">
        <f t="shared" si="608"/>
        <v>8140</v>
      </c>
      <c r="AD193" s="11">
        <f t="shared" si="608"/>
        <v>8380</v>
      </c>
      <c r="AE193" s="11">
        <f t="shared" si="608"/>
        <v>8620</v>
      </c>
      <c r="AF193" s="11">
        <f t="shared" si="608"/>
        <v>8860</v>
      </c>
      <c r="AG193" s="11">
        <f t="shared" si="608"/>
        <v>9100</v>
      </c>
      <c r="AH193" s="11">
        <f t="shared" si="608"/>
        <v>9340</v>
      </c>
      <c r="AI193" s="11">
        <f t="shared" si="608"/>
        <v>9580</v>
      </c>
      <c r="AJ193" s="11">
        <f t="shared" si="608"/>
        <v>9820</v>
      </c>
      <c r="AK193" s="11">
        <f t="shared" si="608"/>
        <v>10060</v>
      </c>
      <c r="AL193" s="11">
        <f t="shared" si="608"/>
        <v>10300</v>
      </c>
      <c r="AM193" s="113"/>
    </row>
    <row r="194" spans="1:39" s="4" customFormat="1" ht="16.899999999999999" customHeight="1">
      <c r="A194" s="136"/>
      <c r="B194" s="86">
        <v>2005</v>
      </c>
      <c r="C194" s="7">
        <v>3565</v>
      </c>
      <c r="D194" s="8" t="s">
        <v>67</v>
      </c>
      <c r="E194" s="9">
        <v>275</v>
      </c>
      <c r="F194" s="8" t="s">
        <v>67</v>
      </c>
      <c r="G194" s="10">
        <v>11815</v>
      </c>
      <c r="H194" s="11">
        <f t="shared" si="553"/>
        <v>3565</v>
      </c>
      <c r="I194" s="11">
        <f>SUM(H194+275)</f>
        <v>3840</v>
      </c>
      <c r="J194" s="11">
        <f t="shared" ref="J194:AL194" si="609">SUM(I194+275)</f>
        <v>4115</v>
      </c>
      <c r="K194" s="11">
        <f t="shared" si="609"/>
        <v>4390</v>
      </c>
      <c r="L194" s="11">
        <f t="shared" si="609"/>
        <v>4665</v>
      </c>
      <c r="M194" s="11">
        <f t="shared" si="609"/>
        <v>4940</v>
      </c>
      <c r="N194" s="11">
        <f t="shared" si="609"/>
        <v>5215</v>
      </c>
      <c r="O194" s="11">
        <f t="shared" si="609"/>
        <v>5490</v>
      </c>
      <c r="P194" s="11">
        <f t="shared" si="609"/>
        <v>5765</v>
      </c>
      <c r="Q194" s="11">
        <f t="shared" si="609"/>
        <v>6040</v>
      </c>
      <c r="R194" s="11">
        <f t="shared" si="609"/>
        <v>6315</v>
      </c>
      <c r="S194" s="11">
        <f t="shared" si="609"/>
        <v>6590</v>
      </c>
      <c r="T194" s="11">
        <f t="shared" si="609"/>
        <v>6865</v>
      </c>
      <c r="U194" s="98">
        <f t="shared" si="609"/>
        <v>7140</v>
      </c>
      <c r="V194" s="11">
        <f t="shared" si="609"/>
        <v>7415</v>
      </c>
      <c r="W194" s="11">
        <f t="shared" si="609"/>
        <v>7690</v>
      </c>
      <c r="X194" s="11">
        <f t="shared" si="609"/>
        <v>7965</v>
      </c>
      <c r="Y194" s="11">
        <f t="shared" si="609"/>
        <v>8240</v>
      </c>
      <c r="Z194" s="11">
        <f t="shared" si="609"/>
        <v>8515</v>
      </c>
      <c r="AA194" s="11">
        <f t="shared" si="609"/>
        <v>8790</v>
      </c>
      <c r="AB194" s="11">
        <f t="shared" si="609"/>
        <v>9065</v>
      </c>
      <c r="AC194" s="11">
        <f t="shared" si="609"/>
        <v>9340</v>
      </c>
      <c r="AD194" s="11">
        <f t="shared" si="609"/>
        <v>9615</v>
      </c>
      <c r="AE194" s="11">
        <f t="shared" si="609"/>
        <v>9890</v>
      </c>
      <c r="AF194" s="11">
        <f t="shared" si="609"/>
        <v>10165</v>
      </c>
      <c r="AG194" s="11">
        <f t="shared" si="609"/>
        <v>10440</v>
      </c>
      <c r="AH194" s="11">
        <f t="shared" si="609"/>
        <v>10715</v>
      </c>
      <c r="AI194" s="11">
        <f t="shared" si="609"/>
        <v>10990</v>
      </c>
      <c r="AJ194" s="11">
        <f t="shared" si="609"/>
        <v>11265</v>
      </c>
      <c r="AK194" s="11">
        <f t="shared" si="609"/>
        <v>11540</v>
      </c>
      <c r="AL194" s="11">
        <f t="shared" si="609"/>
        <v>11815</v>
      </c>
      <c r="AM194" s="113">
        <f>SUM(C194*45%)</f>
        <v>1604.25</v>
      </c>
    </row>
    <row r="195" spans="1:39" s="4" customFormat="1" ht="16.899999999999999" customHeight="1">
      <c r="A195" s="136"/>
      <c r="B195" s="88">
        <v>2007</v>
      </c>
      <c r="C195" s="17">
        <v>4100</v>
      </c>
      <c r="D195" s="18" t="s">
        <v>67</v>
      </c>
      <c r="E195" s="19">
        <v>315</v>
      </c>
      <c r="F195" s="18" t="s">
        <v>67</v>
      </c>
      <c r="G195" s="20">
        <v>13550</v>
      </c>
      <c r="H195" s="16">
        <f t="shared" si="553"/>
        <v>4100</v>
      </c>
      <c r="I195" s="16">
        <f>SUM(H195+315)</f>
        <v>4415</v>
      </c>
      <c r="J195" s="16">
        <f t="shared" ref="J195:AL195" si="610">SUM(I195+315)</f>
        <v>4730</v>
      </c>
      <c r="K195" s="16">
        <f t="shared" si="610"/>
        <v>5045</v>
      </c>
      <c r="L195" s="16">
        <f t="shared" si="610"/>
        <v>5360</v>
      </c>
      <c r="M195" s="16">
        <f t="shared" si="610"/>
        <v>5675</v>
      </c>
      <c r="N195" s="16">
        <f t="shared" si="610"/>
        <v>5990</v>
      </c>
      <c r="O195" s="16">
        <f t="shared" si="610"/>
        <v>6305</v>
      </c>
      <c r="P195" s="16">
        <f t="shared" si="610"/>
        <v>6620</v>
      </c>
      <c r="Q195" s="16">
        <f t="shared" si="610"/>
        <v>6935</v>
      </c>
      <c r="R195" s="16">
        <f t="shared" si="610"/>
        <v>7250</v>
      </c>
      <c r="S195" s="16">
        <f t="shared" si="610"/>
        <v>7565</v>
      </c>
      <c r="T195" s="16">
        <f t="shared" si="610"/>
        <v>7880</v>
      </c>
      <c r="U195" s="99">
        <f t="shared" si="610"/>
        <v>8195</v>
      </c>
      <c r="V195" s="16">
        <f t="shared" si="610"/>
        <v>8510</v>
      </c>
      <c r="W195" s="16">
        <f t="shared" si="610"/>
        <v>8825</v>
      </c>
      <c r="X195" s="16">
        <f t="shared" si="610"/>
        <v>9140</v>
      </c>
      <c r="Y195" s="16">
        <f t="shared" si="610"/>
        <v>9455</v>
      </c>
      <c r="Z195" s="16">
        <f t="shared" si="610"/>
        <v>9770</v>
      </c>
      <c r="AA195" s="16">
        <f t="shared" si="610"/>
        <v>10085</v>
      </c>
      <c r="AB195" s="16">
        <f t="shared" si="610"/>
        <v>10400</v>
      </c>
      <c r="AC195" s="16">
        <f t="shared" si="610"/>
        <v>10715</v>
      </c>
      <c r="AD195" s="16">
        <f t="shared" si="610"/>
        <v>11030</v>
      </c>
      <c r="AE195" s="16">
        <f t="shared" si="610"/>
        <v>11345</v>
      </c>
      <c r="AF195" s="16">
        <f t="shared" si="610"/>
        <v>11660</v>
      </c>
      <c r="AG195" s="16">
        <f t="shared" si="610"/>
        <v>11975</v>
      </c>
      <c r="AH195" s="16">
        <f t="shared" si="610"/>
        <v>12290</v>
      </c>
      <c r="AI195" s="16">
        <f t="shared" si="610"/>
        <v>12605</v>
      </c>
      <c r="AJ195" s="16">
        <f t="shared" si="610"/>
        <v>12920</v>
      </c>
      <c r="AK195" s="16">
        <f t="shared" si="610"/>
        <v>13235</v>
      </c>
      <c r="AL195" s="16">
        <f t="shared" si="610"/>
        <v>13550</v>
      </c>
      <c r="AM195" s="114">
        <f>SUM(C195*45%)</f>
        <v>1845</v>
      </c>
    </row>
    <row r="196" spans="1:39" s="4" customFormat="1" ht="16.899999999999999" customHeight="1">
      <c r="A196" s="136"/>
      <c r="B196" s="94">
        <v>2008</v>
      </c>
      <c r="C196" s="12">
        <v>4920</v>
      </c>
      <c r="D196" s="13" t="s">
        <v>67</v>
      </c>
      <c r="E196" s="14">
        <v>380</v>
      </c>
      <c r="F196" s="13" t="s">
        <v>67</v>
      </c>
      <c r="G196" s="15">
        <v>16320</v>
      </c>
      <c r="H196" s="98">
        <f>C196</f>
        <v>4920</v>
      </c>
      <c r="I196" s="11">
        <f>SUM(H196+380)</f>
        <v>5300</v>
      </c>
      <c r="J196" s="11">
        <f t="shared" ref="J196:AL196" si="611">SUM(I196+380)</f>
        <v>5680</v>
      </c>
      <c r="K196" s="11">
        <f t="shared" si="611"/>
        <v>6060</v>
      </c>
      <c r="L196" s="11">
        <f t="shared" si="611"/>
        <v>6440</v>
      </c>
      <c r="M196" s="11">
        <f t="shared" si="611"/>
        <v>6820</v>
      </c>
      <c r="N196" s="11">
        <f t="shared" si="611"/>
        <v>7200</v>
      </c>
      <c r="O196" s="11">
        <f t="shared" si="611"/>
        <v>7580</v>
      </c>
      <c r="P196" s="11">
        <f t="shared" si="611"/>
        <v>7960</v>
      </c>
      <c r="Q196" s="11">
        <f t="shared" si="611"/>
        <v>8340</v>
      </c>
      <c r="R196" s="11">
        <f t="shared" si="611"/>
        <v>8720</v>
      </c>
      <c r="S196" s="11">
        <f t="shared" si="611"/>
        <v>9100</v>
      </c>
      <c r="T196" s="11">
        <f t="shared" si="611"/>
        <v>9480</v>
      </c>
      <c r="U196" s="98">
        <f t="shared" si="611"/>
        <v>9860</v>
      </c>
      <c r="V196" s="11">
        <f t="shared" si="611"/>
        <v>10240</v>
      </c>
      <c r="W196" s="11">
        <f t="shared" si="611"/>
        <v>10620</v>
      </c>
      <c r="X196" s="11">
        <f t="shared" si="611"/>
        <v>11000</v>
      </c>
      <c r="Y196" s="11">
        <f t="shared" si="611"/>
        <v>11380</v>
      </c>
      <c r="Z196" s="11">
        <f t="shared" si="611"/>
        <v>11760</v>
      </c>
      <c r="AA196" s="11">
        <f t="shared" si="611"/>
        <v>12140</v>
      </c>
      <c r="AB196" s="11">
        <f t="shared" si="611"/>
        <v>12520</v>
      </c>
      <c r="AC196" s="11">
        <f t="shared" si="611"/>
        <v>12900</v>
      </c>
      <c r="AD196" s="11">
        <f t="shared" si="611"/>
        <v>13280</v>
      </c>
      <c r="AE196" s="11">
        <f t="shared" si="611"/>
        <v>13660</v>
      </c>
      <c r="AF196" s="11">
        <f t="shared" si="611"/>
        <v>14040</v>
      </c>
      <c r="AG196" s="11">
        <f t="shared" si="611"/>
        <v>14420</v>
      </c>
      <c r="AH196" s="11">
        <f t="shared" si="611"/>
        <v>14800</v>
      </c>
      <c r="AI196" s="11">
        <f t="shared" si="611"/>
        <v>15180</v>
      </c>
      <c r="AJ196" s="11">
        <f t="shared" si="611"/>
        <v>15560</v>
      </c>
      <c r="AK196" s="11">
        <f t="shared" si="611"/>
        <v>15940</v>
      </c>
      <c r="AL196" s="11">
        <f t="shared" si="611"/>
        <v>16320</v>
      </c>
      <c r="AM196" s="113">
        <f>SUM(C196*45%)</f>
        <v>2214</v>
      </c>
    </row>
    <row r="197" spans="1:39" s="30" customFormat="1" ht="16.899999999999999" customHeight="1">
      <c r="A197" s="136"/>
      <c r="B197" s="86">
        <v>2011</v>
      </c>
      <c r="C197" s="12">
        <v>8000</v>
      </c>
      <c r="D197" s="13" t="s">
        <v>67</v>
      </c>
      <c r="E197" s="14">
        <v>610</v>
      </c>
      <c r="F197" s="13" t="s">
        <v>67</v>
      </c>
      <c r="G197" s="15">
        <f>AL197</f>
        <v>26300</v>
      </c>
      <c r="H197" s="11">
        <f>C197</f>
        <v>8000</v>
      </c>
      <c r="I197" s="11">
        <f>SUM(H197+610)</f>
        <v>8610</v>
      </c>
      <c r="J197" s="11">
        <f t="shared" ref="J197:AL197" si="612">SUM(I197+610)</f>
        <v>9220</v>
      </c>
      <c r="K197" s="11">
        <f t="shared" si="612"/>
        <v>9830</v>
      </c>
      <c r="L197" s="11">
        <f t="shared" si="612"/>
        <v>10440</v>
      </c>
      <c r="M197" s="11">
        <f t="shared" si="612"/>
        <v>11050</v>
      </c>
      <c r="N197" s="11">
        <f t="shared" si="612"/>
        <v>11660</v>
      </c>
      <c r="O197" s="11">
        <f t="shared" si="612"/>
        <v>12270</v>
      </c>
      <c r="P197" s="11">
        <f t="shared" si="612"/>
        <v>12880</v>
      </c>
      <c r="Q197" s="11">
        <f t="shared" si="612"/>
        <v>13490</v>
      </c>
      <c r="R197" s="11">
        <f t="shared" si="612"/>
        <v>14100</v>
      </c>
      <c r="S197" s="11">
        <f t="shared" si="612"/>
        <v>14710</v>
      </c>
      <c r="T197" s="11">
        <f t="shared" si="612"/>
        <v>15320</v>
      </c>
      <c r="U197" s="98">
        <f t="shared" si="612"/>
        <v>15930</v>
      </c>
      <c r="V197" s="11">
        <f t="shared" si="612"/>
        <v>16540</v>
      </c>
      <c r="W197" s="11">
        <f t="shared" si="612"/>
        <v>17150</v>
      </c>
      <c r="X197" s="11">
        <f t="shared" si="612"/>
        <v>17760</v>
      </c>
      <c r="Y197" s="11">
        <f t="shared" si="612"/>
        <v>18370</v>
      </c>
      <c r="Z197" s="11">
        <f t="shared" si="612"/>
        <v>18980</v>
      </c>
      <c r="AA197" s="11">
        <f t="shared" si="612"/>
        <v>19590</v>
      </c>
      <c r="AB197" s="11">
        <f t="shared" si="612"/>
        <v>20200</v>
      </c>
      <c r="AC197" s="11">
        <f t="shared" si="612"/>
        <v>20810</v>
      </c>
      <c r="AD197" s="11">
        <f t="shared" si="612"/>
        <v>21420</v>
      </c>
      <c r="AE197" s="11">
        <f t="shared" si="612"/>
        <v>22030</v>
      </c>
      <c r="AF197" s="11">
        <f t="shared" si="612"/>
        <v>22640</v>
      </c>
      <c r="AG197" s="11">
        <f t="shared" si="612"/>
        <v>23250</v>
      </c>
      <c r="AH197" s="11">
        <f t="shared" si="612"/>
        <v>23860</v>
      </c>
      <c r="AI197" s="11">
        <f t="shared" si="612"/>
        <v>24470</v>
      </c>
      <c r="AJ197" s="11">
        <f t="shared" si="612"/>
        <v>25080</v>
      </c>
      <c r="AK197" s="11">
        <f t="shared" si="612"/>
        <v>25690</v>
      </c>
      <c r="AL197" s="11">
        <f t="shared" si="612"/>
        <v>26300</v>
      </c>
      <c r="AM197" s="113"/>
    </row>
    <row r="198" spans="1:39" s="30" customFormat="1" ht="16.899999999999999" customHeight="1">
      <c r="A198" s="136"/>
      <c r="B198" s="86">
        <v>2015</v>
      </c>
      <c r="C198" s="12">
        <v>10340</v>
      </c>
      <c r="D198" s="13" t="s">
        <v>67</v>
      </c>
      <c r="E198" s="14">
        <v>790</v>
      </c>
      <c r="F198" s="13" t="s">
        <v>67</v>
      </c>
      <c r="G198" s="15">
        <v>34040</v>
      </c>
      <c r="H198" s="11">
        <f>C198</f>
        <v>10340</v>
      </c>
      <c r="I198" s="11">
        <f>SUM(H198+790)</f>
        <v>11130</v>
      </c>
      <c r="J198" s="11">
        <f t="shared" ref="J198:AL198" si="613">SUM(I198+790)</f>
        <v>11920</v>
      </c>
      <c r="K198" s="11">
        <f t="shared" si="613"/>
        <v>12710</v>
      </c>
      <c r="L198" s="11">
        <f t="shared" si="613"/>
        <v>13500</v>
      </c>
      <c r="M198" s="11">
        <f t="shared" si="613"/>
        <v>14290</v>
      </c>
      <c r="N198" s="11">
        <f t="shared" si="613"/>
        <v>15080</v>
      </c>
      <c r="O198" s="11">
        <f t="shared" si="613"/>
        <v>15870</v>
      </c>
      <c r="P198" s="11">
        <f t="shared" si="613"/>
        <v>16660</v>
      </c>
      <c r="Q198" s="11">
        <f t="shared" si="613"/>
        <v>17450</v>
      </c>
      <c r="R198" s="11">
        <f t="shared" si="613"/>
        <v>18240</v>
      </c>
      <c r="S198" s="11">
        <f t="shared" si="613"/>
        <v>19030</v>
      </c>
      <c r="T198" s="11">
        <f t="shared" si="613"/>
        <v>19820</v>
      </c>
      <c r="U198" s="98">
        <f t="shared" si="613"/>
        <v>20610</v>
      </c>
      <c r="V198" s="11">
        <f t="shared" si="613"/>
        <v>21400</v>
      </c>
      <c r="W198" s="11">
        <f t="shared" si="613"/>
        <v>22190</v>
      </c>
      <c r="X198" s="11">
        <f t="shared" si="613"/>
        <v>22980</v>
      </c>
      <c r="Y198" s="11">
        <f t="shared" si="613"/>
        <v>23770</v>
      </c>
      <c r="Z198" s="11">
        <f t="shared" si="613"/>
        <v>24560</v>
      </c>
      <c r="AA198" s="11">
        <f t="shared" si="613"/>
        <v>25350</v>
      </c>
      <c r="AB198" s="11">
        <f t="shared" si="613"/>
        <v>26140</v>
      </c>
      <c r="AC198" s="11">
        <f t="shared" si="613"/>
        <v>26930</v>
      </c>
      <c r="AD198" s="11">
        <f t="shared" si="613"/>
        <v>27720</v>
      </c>
      <c r="AE198" s="11">
        <f t="shared" si="613"/>
        <v>28510</v>
      </c>
      <c r="AF198" s="11">
        <f t="shared" si="613"/>
        <v>29300</v>
      </c>
      <c r="AG198" s="11">
        <f t="shared" si="613"/>
        <v>30090</v>
      </c>
      <c r="AH198" s="11">
        <f t="shared" si="613"/>
        <v>30880</v>
      </c>
      <c r="AI198" s="11">
        <f t="shared" si="613"/>
        <v>31670</v>
      </c>
      <c r="AJ198" s="11">
        <f t="shared" si="613"/>
        <v>32460</v>
      </c>
      <c r="AK198" s="11">
        <f t="shared" si="613"/>
        <v>33250</v>
      </c>
      <c r="AL198" s="11">
        <f t="shared" si="613"/>
        <v>34040</v>
      </c>
      <c r="AM198" s="113"/>
    </row>
    <row r="199" spans="1:39" s="30" customFormat="1" ht="16.899999999999999" customHeight="1" thickBot="1">
      <c r="A199" s="137"/>
      <c r="B199" s="96">
        <v>2016</v>
      </c>
      <c r="C199" s="32">
        <v>12720</v>
      </c>
      <c r="D199" s="109" t="s">
        <v>67</v>
      </c>
      <c r="E199" s="33">
        <v>980</v>
      </c>
      <c r="F199" s="109" t="s">
        <v>67</v>
      </c>
      <c r="G199" s="34">
        <v>42120</v>
      </c>
      <c r="H199" s="31">
        <f>C199</f>
        <v>12720</v>
      </c>
      <c r="I199" s="11">
        <f>SUM(H199+980)</f>
        <v>13700</v>
      </c>
      <c r="J199" s="11">
        <f t="shared" ref="J199:AL199" si="614">SUM(I199+980)</f>
        <v>14680</v>
      </c>
      <c r="K199" s="11">
        <f t="shared" si="614"/>
        <v>15660</v>
      </c>
      <c r="L199" s="11">
        <f t="shared" si="614"/>
        <v>16640</v>
      </c>
      <c r="M199" s="11">
        <f t="shared" si="614"/>
        <v>17620</v>
      </c>
      <c r="N199" s="11">
        <f t="shared" si="614"/>
        <v>18600</v>
      </c>
      <c r="O199" s="11">
        <f t="shared" si="614"/>
        <v>19580</v>
      </c>
      <c r="P199" s="11">
        <f t="shared" si="614"/>
        <v>20560</v>
      </c>
      <c r="Q199" s="11">
        <f t="shared" si="614"/>
        <v>21540</v>
      </c>
      <c r="R199" s="11">
        <f t="shared" si="614"/>
        <v>22520</v>
      </c>
      <c r="S199" s="11">
        <f t="shared" si="614"/>
        <v>23500</v>
      </c>
      <c r="T199" s="11">
        <f t="shared" si="614"/>
        <v>24480</v>
      </c>
      <c r="U199" s="11">
        <f t="shared" si="614"/>
        <v>25460</v>
      </c>
      <c r="V199" s="11">
        <f t="shared" si="614"/>
        <v>26440</v>
      </c>
      <c r="W199" s="11">
        <f t="shared" si="614"/>
        <v>27420</v>
      </c>
      <c r="X199" s="11">
        <f t="shared" si="614"/>
        <v>28400</v>
      </c>
      <c r="Y199" s="11">
        <f t="shared" si="614"/>
        <v>29380</v>
      </c>
      <c r="Z199" s="11">
        <f t="shared" si="614"/>
        <v>30360</v>
      </c>
      <c r="AA199" s="11">
        <f t="shared" si="614"/>
        <v>31340</v>
      </c>
      <c r="AB199" s="11">
        <f t="shared" si="614"/>
        <v>32320</v>
      </c>
      <c r="AC199" s="11">
        <f t="shared" si="614"/>
        <v>33300</v>
      </c>
      <c r="AD199" s="11">
        <f t="shared" si="614"/>
        <v>34280</v>
      </c>
      <c r="AE199" s="11">
        <f t="shared" si="614"/>
        <v>35260</v>
      </c>
      <c r="AF199" s="11">
        <f t="shared" si="614"/>
        <v>36240</v>
      </c>
      <c r="AG199" s="11">
        <f t="shared" si="614"/>
        <v>37220</v>
      </c>
      <c r="AH199" s="11">
        <f t="shared" si="614"/>
        <v>38200</v>
      </c>
      <c r="AI199" s="11">
        <f t="shared" si="614"/>
        <v>39180</v>
      </c>
      <c r="AJ199" s="11">
        <f t="shared" si="614"/>
        <v>40160</v>
      </c>
      <c r="AK199" s="11">
        <f t="shared" si="614"/>
        <v>41140</v>
      </c>
      <c r="AL199" s="11">
        <f t="shared" si="614"/>
        <v>42120</v>
      </c>
      <c r="AM199" s="120"/>
    </row>
    <row r="200" spans="1:39" s="4" customFormat="1" ht="16.899999999999999" customHeight="1">
      <c r="A200" s="135">
        <v>15</v>
      </c>
      <c r="B200" s="85">
        <v>1972</v>
      </c>
      <c r="C200" s="41">
        <v>375</v>
      </c>
      <c r="D200" s="42" t="s">
        <v>67</v>
      </c>
      <c r="E200" s="43">
        <v>25</v>
      </c>
      <c r="F200" s="42" t="s">
        <v>67</v>
      </c>
      <c r="G200" s="44" t="s">
        <v>41</v>
      </c>
      <c r="H200" s="36">
        <f t="shared" si="553"/>
        <v>375</v>
      </c>
      <c r="I200" s="36">
        <f>SUM(H200+25)</f>
        <v>400</v>
      </c>
      <c r="J200" s="36">
        <f>SUM(I200+25)</f>
        <v>425</v>
      </c>
      <c r="K200" s="36">
        <f>SUM(J200+25)</f>
        <v>450</v>
      </c>
      <c r="L200" s="36">
        <f>SUM(K200+25)</f>
        <v>475</v>
      </c>
      <c r="M200" s="36">
        <f>SUM(L200+25)</f>
        <v>500</v>
      </c>
      <c r="N200" s="36">
        <f>SUM(M200+30)</f>
        <v>530</v>
      </c>
      <c r="O200" s="36">
        <f>SUM(N200+30)</f>
        <v>560</v>
      </c>
      <c r="P200" s="36">
        <f>SUM(O200+30)</f>
        <v>590</v>
      </c>
      <c r="Q200" s="36">
        <f>SUM(P200+30)</f>
        <v>620</v>
      </c>
      <c r="R200" s="36">
        <f>SUM(Q200+30)</f>
        <v>650</v>
      </c>
      <c r="S200" s="36">
        <f>SUM(R200+35)</f>
        <v>685</v>
      </c>
      <c r="T200" s="36">
        <f>SUM(S200+35)</f>
        <v>720</v>
      </c>
      <c r="U200" s="102">
        <f>SUM(T200+35)</f>
        <v>755</v>
      </c>
      <c r="V200" s="36">
        <f>SUM(U200+35)</f>
        <v>790</v>
      </c>
      <c r="W200" s="36">
        <f>SUM(V200+35)</f>
        <v>825</v>
      </c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116"/>
    </row>
    <row r="201" spans="1:39" s="4" customFormat="1" ht="16.899999999999999" customHeight="1">
      <c r="A201" s="136"/>
      <c r="B201" s="86">
        <v>1977</v>
      </c>
      <c r="C201" s="7">
        <v>550</v>
      </c>
      <c r="D201" s="8" t="s">
        <v>67</v>
      </c>
      <c r="E201" s="9">
        <v>35</v>
      </c>
      <c r="F201" s="8" t="s">
        <v>67</v>
      </c>
      <c r="G201" s="10" t="s">
        <v>82</v>
      </c>
      <c r="H201" s="11">
        <f t="shared" si="553"/>
        <v>550</v>
      </c>
      <c r="I201" s="11">
        <f t="shared" ref="I201:R201" si="615">SUM(H201+35)</f>
        <v>585</v>
      </c>
      <c r="J201" s="11">
        <f t="shared" si="615"/>
        <v>620</v>
      </c>
      <c r="K201" s="11">
        <f t="shared" si="615"/>
        <v>655</v>
      </c>
      <c r="L201" s="11">
        <f t="shared" si="615"/>
        <v>690</v>
      </c>
      <c r="M201" s="11">
        <f t="shared" si="615"/>
        <v>725</v>
      </c>
      <c r="N201" s="11">
        <f t="shared" si="615"/>
        <v>760</v>
      </c>
      <c r="O201" s="11">
        <f t="shared" si="615"/>
        <v>795</v>
      </c>
      <c r="P201" s="11">
        <f t="shared" si="615"/>
        <v>830</v>
      </c>
      <c r="Q201" s="11">
        <f t="shared" si="615"/>
        <v>865</v>
      </c>
      <c r="R201" s="11">
        <f t="shared" si="615"/>
        <v>900</v>
      </c>
      <c r="S201" s="11">
        <f>SUM(R201+40)</f>
        <v>940</v>
      </c>
      <c r="T201" s="11">
        <f>SUM(S201+40)</f>
        <v>980</v>
      </c>
      <c r="U201" s="98">
        <f>SUM(T201+40)</f>
        <v>1020</v>
      </c>
      <c r="V201" s="11">
        <f>SUM(U201+40)</f>
        <v>1060</v>
      </c>
      <c r="W201" s="11">
        <f>SUM(V201+40)</f>
        <v>1100</v>
      </c>
      <c r="X201" s="11">
        <f>SUM(W201+50)</f>
        <v>1150</v>
      </c>
      <c r="Y201" s="11">
        <f>SUM(X201+50)</f>
        <v>1200</v>
      </c>
      <c r="Z201" s="11">
        <f>SUM(Y201+50)</f>
        <v>1250</v>
      </c>
      <c r="AA201" s="11">
        <f>SUM(Z201+50)</f>
        <v>1300</v>
      </c>
      <c r="AB201" s="11">
        <f>SUM(AA201+50)</f>
        <v>1350</v>
      </c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3"/>
    </row>
    <row r="202" spans="1:39" s="4" customFormat="1" ht="16.899999999999999" customHeight="1">
      <c r="A202" s="136"/>
      <c r="B202" s="86">
        <v>1983</v>
      </c>
      <c r="C202" s="12">
        <v>900</v>
      </c>
      <c r="D202" s="13" t="s">
        <v>67</v>
      </c>
      <c r="E202" s="14">
        <v>55</v>
      </c>
      <c r="F202" s="13" t="s">
        <v>67</v>
      </c>
      <c r="G202" s="15" t="s">
        <v>42</v>
      </c>
      <c r="H202" s="11">
        <f t="shared" si="553"/>
        <v>900</v>
      </c>
      <c r="I202" s="11">
        <f>SUM(H202+55)</f>
        <v>955</v>
      </c>
      <c r="J202" s="11">
        <f t="shared" ref="J202:AB202" si="616">SUM(I202+55)</f>
        <v>1010</v>
      </c>
      <c r="K202" s="11">
        <f t="shared" si="616"/>
        <v>1065</v>
      </c>
      <c r="L202" s="11">
        <f t="shared" si="616"/>
        <v>1120</v>
      </c>
      <c r="M202" s="11">
        <f t="shared" si="616"/>
        <v>1175</v>
      </c>
      <c r="N202" s="11">
        <f t="shared" ref="N202" si="617">SUM(M202+55)</f>
        <v>1230</v>
      </c>
      <c r="O202" s="11">
        <f t="shared" ref="O202" si="618">SUM(N202+55)</f>
        <v>1285</v>
      </c>
      <c r="P202" s="11">
        <f t="shared" ref="P202" si="619">SUM(O202+55)</f>
        <v>1340</v>
      </c>
      <c r="Q202" s="11">
        <f t="shared" ref="Q202" si="620">SUM(P202+55)</f>
        <v>1395</v>
      </c>
      <c r="R202" s="11">
        <f t="shared" ref="R202" si="621">SUM(Q202+55)</f>
        <v>1450</v>
      </c>
      <c r="S202" s="11">
        <f t="shared" ref="S202" si="622">SUM(R202+55)</f>
        <v>1505</v>
      </c>
      <c r="T202" s="11">
        <f t="shared" ref="T202" si="623">SUM(S202+55)</f>
        <v>1560</v>
      </c>
      <c r="U202" s="11">
        <f t="shared" ref="U202" si="624">SUM(T202+55)</f>
        <v>1615</v>
      </c>
      <c r="V202" s="11">
        <f t="shared" ref="V202" si="625">SUM(U202+55)</f>
        <v>1670</v>
      </c>
      <c r="W202" s="11">
        <f t="shared" ref="W202" si="626">SUM(V202+55)</f>
        <v>1725</v>
      </c>
      <c r="X202" s="11">
        <f t="shared" ref="X202" si="627">SUM(W202+55)</f>
        <v>1780</v>
      </c>
      <c r="Y202" s="11">
        <f t="shared" ref="Y202" si="628">SUM(X202+55)</f>
        <v>1835</v>
      </c>
      <c r="Z202" s="11">
        <f t="shared" ref="Z202" si="629">SUM(Y202+55)</f>
        <v>1890</v>
      </c>
      <c r="AA202" s="11">
        <f t="shared" ref="AA202" si="630">SUM(Z202+55)</f>
        <v>1945</v>
      </c>
      <c r="AB202" s="11">
        <f t="shared" ref="AB202" si="631">SUM(AA202+55)</f>
        <v>2000</v>
      </c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3"/>
    </row>
    <row r="203" spans="1:39" s="4" customFormat="1" ht="16.899999999999999" customHeight="1">
      <c r="A203" s="136"/>
      <c r="B203" s="86">
        <v>1983</v>
      </c>
      <c r="C203" s="7">
        <v>900</v>
      </c>
      <c r="D203" s="8" t="s">
        <v>67</v>
      </c>
      <c r="E203" s="9">
        <v>55</v>
      </c>
      <c r="F203" s="8" t="s">
        <v>67</v>
      </c>
      <c r="G203" s="10" t="s">
        <v>43</v>
      </c>
      <c r="H203" s="11">
        <f t="shared" si="553"/>
        <v>900</v>
      </c>
      <c r="I203" s="11">
        <f>SUM(H203+55)</f>
        <v>955</v>
      </c>
      <c r="J203" s="11">
        <f t="shared" ref="J203:AB203" si="632">SUM(I203+55)</f>
        <v>1010</v>
      </c>
      <c r="K203" s="11">
        <f t="shared" si="632"/>
        <v>1065</v>
      </c>
      <c r="L203" s="11">
        <f t="shared" si="632"/>
        <v>1120</v>
      </c>
      <c r="M203" s="11">
        <f t="shared" si="632"/>
        <v>1175</v>
      </c>
      <c r="N203" s="11">
        <f t="shared" si="632"/>
        <v>1230</v>
      </c>
      <c r="O203" s="11">
        <f t="shared" si="632"/>
        <v>1285</v>
      </c>
      <c r="P203" s="11">
        <f t="shared" si="632"/>
        <v>1340</v>
      </c>
      <c r="Q203" s="11">
        <f t="shared" si="632"/>
        <v>1395</v>
      </c>
      <c r="R203" s="11">
        <f t="shared" si="632"/>
        <v>1450</v>
      </c>
      <c r="S203" s="11">
        <f t="shared" si="632"/>
        <v>1505</v>
      </c>
      <c r="T203" s="11">
        <f t="shared" si="632"/>
        <v>1560</v>
      </c>
      <c r="U203" s="98">
        <f t="shared" si="632"/>
        <v>1615</v>
      </c>
      <c r="V203" s="11">
        <f t="shared" si="632"/>
        <v>1670</v>
      </c>
      <c r="W203" s="11">
        <f t="shared" si="632"/>
        <v>1725</v>
      </c>
      <c r="X203" s="11">
        <f t="shared" si="632"/>
        <v>1780</v>
      </c>
      <c r="Y203" s="11">
        <f t="shared" si="632"/>
        <v>1835</v>
      </c>
      <c r="Z203" s="11">
        <f t="shared" si="632"/>
        <v>1890</v>
      </c>
      <c r="AA203" s="11">
        <f t="shared" si="632"/>
        <v>1945</v>
      </c>
      <c r="AB203" s="11">
        <f t="shared" si="632"/>
        <v>2000</v>
      </c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3"/>
    </row>
    <row r="204" spans="1:39" s="4" customFormat="1" ht="16.899999999999999" customHeight="1">
      <c r="A204" s="136"/>
      <c r="B204" s="86">
        <v>1987</v>
      </c>
      <c r="C204" s="12">
        <v>1165</v>
      </c>
      <c r="D204" s="13" t="s">
        <v>67</v>
      </c>
      <c r="E204" s="14">
        <v>71</v>
      </c>
      <c r="F204" s="13" t="s">
        <v>67</v>
      </c>
      <c r="G204" s="15">
        <v>2585</v>
      </c>
      <c r="H204" s="11">
        <f t="shared" si="553"/>
        <v>1165</v>
      </c>
      <c r="I204" s="11">
        <f>SUM(H204+71)</f>
        <v>1236</v>
      </c>
      <c r="J204" s="11">
        <f t="shared" ref="J204:AB204" si="633">SUM(I204+71)</f>
        <v>1307</v>
      </c>
      <c r="K204" s="11">
        <f t="shared" si="633"/>
        <v>1378</v>
      </c>
      <c r="L204" s="11">
        <f t="shared" si="633"/>
        <v>1449</v>
      </c>
      <c r="M204" s="11">
        <f t="shared" si="633"/>
        <v>1520</v>
      </c>
      <c r="N204" s="11">
        <f t="shared" si="633"/>
        <v>1591</v>
      </c>
      <c r="O204" s="11">
        <f t="shared" si="633"/>
        <v>1662</v>
      </c>
      <c r="P204" s="11">
        <f t="shared" si="633"/>
        <v>1733</v>
      </c>
      <c r="Q204" s="11">
        <f t="shared" si="633"/>
        <v>1804</v>
      </c>
      <c r="R204" s="11">
        <f t="shared" si="633"/>
        <v>1875</v>
      </c>
      <c r="S204" s="11">
        <f t="shared" si="633"/>
        <v>1946</v>
      </c>
      <c r="T204" s="11">
        <f t="shared" si="633"/>
        <v>2017</v>
      </c>
      <c r="U204" s="98">
        <f t="shared" si="633"/>
        <v>2088</v>
      </c>
      <c r="V204" s="11">
        <f t="shared" si="633"/>
        <v>2159</v>
      </c>
      <c r="W204" s="11">
        <f t="shared" si="633"/>
        <v>2230</v>
      </c>
      <c r="X204" s="11">
        <f t="shared" si="633"/>
        <v>2301</v>
      </c>
      <c r="Y204" s="11">
        <f t="shared" si="633"/>
        <v>2372</v>
      </c>
      <c r="Z204" s="11">
        <f t="shared" si="633"/>
        <v>2443</v>
      </c>
      <c r="AA204" s="11">
        <f t="shared" si="633"/>
        <v>2514</v>
      </c>
      <c r="AB204" s="11">
        <f t="shared" si="633"/>
        <v>2585</v>
      </c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3"/>
    </row>
    <row r="205" spans="1:39" s="4" customFormat="1" ht="16.899999999999999" customHeight="1">
      <c r="A205" s="136"/>
      <c r="B205" s="86">
        <v>1991</v>
      </c>
      <c r="C205" s="7">
        <v>1620</v>
      </c>
      <c r="D205" s="8" t="s">
        <v>67</v>
      </c>
      <c r="E205" s="9">
        <v>131</v>
      </c>
      <c r="F205" s="8" t="s">
        <v>67</v>
      </c>
      <c r="G205" s="10">
        <v>3585</v>
      </c>
      <c r="H205" s="11">
        <f t="shared" si="553"/>
        <v>1620</v>
      </c>
      <c r="I205" s="11">
        <f>SUM(H205+131)</f>
        <v>1751</v>
      </c>
      <c r="J205" s="11">
        <f t="shared" ref="J205:AL205" si="634">SUM(I205+131)</f>
        <v>1882</v>
      </c>
      <c r="K205" s="11">
        <f t="shared" si="634"/>
        <v>2013</v>
      </c>
      <c r="L205" s="11">
        <f t="shared" si="634"/>
        <v>2144</v>
      </c>
      <c r="M205" s="11">
        <f t="shared" si="634"/>
        <v>2275</v>
      </c>
      <c r="N205" s="11">
        <f t="shared" si="634"/>
        <v>2406</v>
      </c>
      <c r="O205" s="11">
        <f t="shared" si="634"/>
        <v>2537</v>
      </c>
      <c r="P205" s="11">
        <f t="shared" si="634"/>
        <v>2668</v>
      </c>
      <c r="Q205" s="11">
        <f t="shared" si="634"/>
        <v>2799</v>
      </c>
      <c r="R205" s="11">
        <f t="shared" si="634"/>
        <v>2930</v>
      </c>
      <c r="S205" s="11">
        <f t="shared" si="634"/>
        <v>3061</v>
      </c>
      <c r="T205" s="11">
        <f t="shared" si="634"/>
        <v>3192</v>
      </c>
      <c r="U205" s="98">
        <f t="shared" si="634"/>
        <v>3323</v>
      </c>
      <c r="V205" s="11">
        <f t="shared" si="634"/>
        <v>3454</v>
      </c>
      <c r="W205" s="11">
        <f t="shared" si="634"/>
        <v>3585</v>
      </c>
      <c r="X205" s="11">
        <f t="shared" si="634"/>
        <v>3716</v>
      </c>
      <c r="Y205" s="11">
        <f t="shared" si="634"/>
        <v>3847</v>
      </c>
      <c r="Z205" s="11">
        <f t="shared" si="634"/>
        <v>3978</v>
      </c>
      <c r="AA205" s="11">
        <f t="shared" si="634"/>
        <v>4109</v>
      </c>
      <c r="AB205" s="11">
        <f t="shared" si="634"/>
        <v>4240</v>
      </c>
      <c r="AC205" s="11">
        <f t="shared" si="634"/>
        <v>4371</v>
      </c>
      <c r="AD205" s="11">
        <f t="shared" si="634"/>
        <v>4502</v>
      </c>
      <c r="AE205" s="11">
        <f t="shared" si="634"/>
        <v>4633</v>
      </c>
      <c r="AF205" s="11">
        <f t="shared" si="634"/>
        <v>4764</v>
      </c>
      <c r="AG205" s="11">
        <f t="shared" si="634"/>
        <v>4895</v>
      </c>
      <c r="AH205" s="11">
        <f t="shared" si="634"/>
        <v>5026</v>
      </c>
      <c r="AI205" s="11">
        <f t="shared" si="634"/>
        <v>5157</v>
      </c>
      <c r="AJ205" s="11">
        <f t="shared" si="634"/>
        <v>5288</v>
      </c>
      <c r="AK205" s="11">
        <f t="shared" si="634"/>
        <v>5419</v>
      </c>
      <c r="AL205" s="11">
        <f t="shared" si="634"/>
        <v>5550</v>
      </c>
      <c r="AM205" s="113"/>
    </row>
    <row r="206" spans="1:39" s="4" customFormat="1" ht="16.899999999999999" customHeight="1">
      <c r="A206" s="136"/>
      <c r="B206" s="86">
        <v>1994</v>
      </c>
      <c r="C206" s="12">
        <v>2190</v>
      </c>
      <c r="D206" s="13" t="s">
        <v>67</v>
      </c>
      <c r="E206" s="14">
        <v>177</v>
      </c>
      <c r="F206" s="13" t="s">
        <v>67</v>
      </c>
      <c r="G206" s="15">
        <v>4845</v>
      </c>
      <c r="H206" s="11">
        <f t="shared" si="553"/>
        <v>2190</v>
      </c>
      <c r="I206" s="11">
        <f>SUM(H206+177)</f>
        <v>2367</v>
      </c>
      <c r="J206" s="11">
        <f t="shared" ref="J206:AL206" si="635">SUM(I206+177)</f>
        <v>2544</v>
      </c>
      <c r="K206" s="11">
        <f t="shared" si="635"/>
        <v>2721</v>
      </c>
      <c r="L206" s="11">
        <f t="shared" si="635"/>
        <v>2898</v>
      </c>
      <c r="M206" s="11">
        <f t="shared" si="635"/>
        <v>3075</v>
      </c>
      <c r="N206" s="11">
        <f t="shared" si="635"/>
        <v>3252</v>
      </c>
      <c r="O206" s="11">
        <f t="shared" si="635"/>
        <v>3429</v>
      </c>
      <c r="P206" s="11">
        <f t="shared" si="635"/>
        <v>3606</v>
      </c>
      <c r="Q206" s="11">
        <f t="shared" si="635"/>
        <v>3783</v>
      </c>
      <c r="R206" s="11">
        <f t="shared" si="635"/>
        <v>3960</v>
      </c>
      <c r="S206" s="11">
        <f t="shared" si="635"/>
        <v>4137</v>
      </c>
      <c r="T206" s="11">
        <f t="shared" si="635"/>
        <v>4314</v>
      </c>
      <c r="U206" s="98">
        <f t="shared" si="635"/>
        <v>4491</v>
      </c>
      <c r="V206" s="11">
        <f t="shared" si="635"/>
        <v>4668</v>
      </c>
      <c r="W206" s="11">
        <f t="shared" si="635"/>
        <v>4845</v>
      </c>
      <c r="X206" s="11">
        <f t="shared" si="635"/>
        <v>5022</v>
      </c>
      <c r="Y206" s="11">
        <f t="shared" si="635"/>
        <v>5199</v>
      </c>
      <c r="Z206" s="11">
        <f t="shared" si="635"/>
        <v>5376</v>
      </c>
      <c r="AA206" s="11">
        <f t="shared" si="635"/>
        <v>5553</v>
      </c>
      <c r="AB206" s="11">
        <f t="shared" si="635"/>
        <v>5730</v>
      </c>
      <c r="AC206" s="11">
        <f t="shared" si="635"/>
        <v>5907</v>
      </c>
      <c r="AD206" s="11">
        <f t="shared" si="635"/>
        <v>6084</v>
      </c>
      <c r="AE206" s="11">
        <f t="shared" si="635"/>
        <v>6261</v>
      </c>
      <c r="AF206" s="11">
        <f t="shared" si="635"/>
        <v>6438</v>
      </c>
      <c r="AG206" s="11">
        <f t="shared" si="635"/>
        <v>6615</v>
      </c>
      <c r="AH206" s="11">
        <f t="shared" si="635"/>
        <v>6792</v>
      </c>
      <c r="AI206" s="11">
        <f t="shared" si="635"/>
        <v>6969</v>
      </c>
      <c r="AJ206" s="11">
        <f t="shared" si="635"/>
        <v>7146</v>
      </c>
      <c r="AK206" s="11">
        <f t="shared" si="635"/>
        <v>7323</v>
      </c>
      <c r="AL206" s="11">
        <f t="shared" si="635"/>
        <v>7500</v>
      </c>
      <c r="AM206" s="113"/>
    </row>
    <row r="207" spans="1:39" s="4" customFormat="1" ht="16.899999999999999" customHeight="1">
      <c r="A207" s="136"/>
      <c r="B207" s="86">
        <v>2001</v>
      </c>
      <c r="C207" s="7">
        <v>3285</v>
      </c>
      <c r="D207" s="8" t="s">
        <v>67</v>
      </c>
      <c r="E207" s="9">
        <v>265</v>
      </c>
      <c r="F207" s="8" t="s">
        <v>67</v>
      </c>
      <c r="G207" s="10">
        <v>11235</v>
      </c>
      <c r="H207" s="11">
        <f t="shared" si="553"/>
        <v>3285</v>
      </c>
      <c r="I207" s="11">
        <f>SUM(H207+265)</f>
        <v>3550</v>
      </c>
      <c r="J207" s="11">
        <f t="shared" ref="J207:AL207" si="636">SUM(I207+265)</f>
        <v>3815</v>
      </c>
      <c r="K207" s="11">
        <f t="shared" si="636"/>
        <v>4080</v>
      </c>
      <c r="L207" s="11">
        <f t="shared" si="636"/>
        <v>4345</v>
      </c>
      <c r="M207" s="11">
        <f t="shared" si="636"/>
        <v>4610</v>
      </c>
      <c r="N207" s="11">
        <f t="shared" si="636"/>
        <v>4875</v>
      </c>
      <c r="O207" s="11">
        <f t="shared" si="636"/>
        <v>5140</v>
      </c>
      <c r="P207" s="11">
        <f t="shared" si="636"/>
        <v>5405</v>
      </c>
      <c r="Q207" s="11">
        <f t="shared" si="636"/>
        <v>5670</v>
      </c>
      <c r="R207" s="11">
        <f t="shared" si="636"/>
        <v>5935</v>
      </c>
      <c r="S207" s="11">
        <f t="shared" si="636"/>
        <v>6200</v>
      </c>
      <c r="T207" s="11">
        <f t="shared" si="636"/>
        <v>6465</v>
      </c>
      <c r="U207" s="98">
        <f t="shared" si="636"/>
        <v>6730</v>
      </c>
      <c r="V207" s="11">
        <f t="shared" si="636"/>
        <v>6995</v>
      </c>
      <c r="W207" s="11">
        <f t="shared" si="636"/>
        <v>7260</v>
      </c>
      <c r="X207" s="11">
        <f t="shared" si="636"/>
        <v>7525</v>
      </c>
      <c r="Y207" s="11">
        <f t="shared" si="636"/>
        <v>7790</v>
      </c>
      <c r="Z207" s="11">
        <f t="shared" si="636"/>
        <v>8055</v>
      </c>
      <c r="AA207" s="11">
        <f t="shared" si="636"/>
        <v>8320</v>
      </c>
      <c r="AB207" s="11">
        <f t="shared" si="636"/>
        <v>8585</v>
      </c>
      <c r="AC207" s="11">
        <f t="shared" si="636"/>
        <v>8850</v>
      </c>
      <c r="AD207" s="11">
        <f t="shared" si="636"/>
        <v>9115</v>
      </c>
      <c r="AE207" s="11">
        <f t="shared" si="636"/>
        <v>9380</v>
      </c>
      <c r="AF207" s="11">
        <f t="shared" si="636"/>
        <v>9645</v>
      </c>
      <c r="AG207" s="11">
        <f t="shared" si="636"/>
        <v>9910</v>
      </c>
      <c r="AH207" s="11">
        <f t="shared" si="636"/>
        <v>10175</v>
      </c>
      <c r="AI207" s="11">
        <f t="shared" si="636"/>
        <v>10440</v>
      </c>
      <c r="AJ207" s="11">
        <f t="shared" si="636"/>
        <v>10705</v>
      </c>
      <c r="AK207" s="11">
        <f t="shared" si="636"/>
        <v>10970</v>
      </c>
      <c r="AL207" s="11">
        <f t="shared" si="636"/>
        <v>11235</v>
      </c>
      <c r="AM207" s="113"/>
    </row>
    <row r="208" spans="1:39" s="4" customFormat="1" ht="16.899999999999999" customHeight="1">
      <c r="A208" s="136"/>
      <c r="B208" s="86">
        <v>2005</v>
      </c>
      <c r="C208" s="12">
        <v>3780</v>
      </c>
      <c r="D208" s="13" t="s">
        <v>67</v>
      </c>
      <c r="E208" s="14">
        <v>305</v>
      </c>
      <c r="F208" s="13" t="s">
        <v>67</v>
      </c>
      <c r="G208" s="15">
        <v>12930</v>
      </c>
      <c r="H208" s="11">
        <f t="shared" si="553"/>
        <v>3780</v>
      </c>
      <c r="I208" s="11">
        <f>SUM(H208+305)</f>
        <v>4085</v>
      </c>
      <c r="J208" s="11">
        <f t="shared" ref="J208:AL208" si="637">SUM(I208+305)</f>
        <v>4390</v>
      </c>
      <c r="K208" s="11">
        <f t="shared" si="637"/>
        <v>4695</v>
      </c>
      <c r="L208" s="11">
        <f t="shared" si="637"/>
        <v>5000</v>
      </c>
      <c r="M208" s="11">
        <f t="shared" si="637"/>
        <v>5305</v>
      </c>
      <c r="N208" s="11">
        <f t="shared" si="637"/>
        <v>5610</v>
      </c>
      <c r="O208" s="11">
        <f t="shared" si="637"/>
        <v>5915</v>
      </c>
      <c r="P208" s="11">
        <f t="shared" si="637"/>
        <v>6220</v>
      </c>
      <c r="Q208" s="11">
        <f t="shared" si="637"/>
        <v>6525</v>
      </c>
      <c r="R208" s="11">
        <f t="shared" si="637"/>
        <v>6830</v>
      </c>
      <c r="S208" s="11">
        <f t="shared" si="637"/>
        <v>7135</v>
      </c>
      <c r="T208" s="11">
        <f t="shared" si="637"/>
        <v>7440</v>
      </c>
      <c r="U208" s="98">
        <f t="shared" si="637"/>
        <v>7745</v>
      </c>
      <c r="V208" s="11">
        <f t="shared" si="637"/>
        <v>8050</v>
      </c>
      <c r="W208" s="11">
        <f t="shared" si="637"/>
        <v>8355</v>
      </c>
      <c r="X208" s="11">
        <f t="shared" si="637"/>
        <v>8660</v>
      </c>
      <c r="Y208" s="11">
        <f t="shared" si="637"/>
        <v>8965</v>
      </c>
      <c r="Z208" s="11">
        <f t="shared" si="637"/>
        <v>9270</v>
      </c>
      <c r="AA208" s="11">
        <f t="shared" si="637"/>
        <v>9575</v>
      </c>
      <c r="AB208" s="11">
        <f t="shared" si="637"/>
        <v>9880</v>
      </c>
      <c r="AC208" s="11">
        <f t="shared" si="637"/>
        <v>10185</v>
      </c>
      <c r="AD208" s="11">
        <f t="shared" si="637"/>
        <v>10490</v>
      </c>
      <c r="AE208" s="11">
        <f t="shared" si="637"/>
        <v>10795</v>
      </c>
      <c r="AF208" s="11">
        <f t="shared" si="637"/>
        <v>11100</v>
      </c>
      <c r="AG208" s="11">
        <f t="shared" si="637"/>
        <v>11405</v>
      </c>
      <c r="AH208" s="11">
        <f t="shared" si="637"/>
        <v>11710</v>
      </c>
      <c r="AI208" s="11">
        <f t="shared" si="637"/>
        <v>12015</v>
      </c>
      <c r="AJ208" s="11">
        <f t="shared" si="637"/>
        <v>12320</v>
      </c>
      <c r="AK208" s="11">
        <f t="shared" si="637"/>
        <v>12625</v>
      </c>
      <c r="AL208" s="11">
        <f t="shared" si="637"/>
        <v>12930</v>
      </c>
      <c r="AM208" s="113">
        <f>SUM(C208*45%)</f>
        <v>1701</v>
      </c>
    </row>
    <row r="209" spans="1:39" s="4" customFormat="1" ht="16.899999999999999" customHeight="1">
      <c r="A209" s="136"/>
      <c r="B209" s="86">
        <v>2007</v>
      </c>
      <c r="C209" s="7">
        <v>4350</v>
      </c>
      <c r="D209" s="8" t="s">
        <v>67</v>
      </c>
      <c r="E209" s="9">
        <v>350</v>
      </c>
      <c r="F209" s="8" t="s">
        <v>67</v>
      </c>
      <c r="G209" s="10">
        <v>14850</v>
      </c>
      <c r="H209" s="11">
        <f t="shared" si="553"/>
        <v>4350</v>
      </c>
      <c r="I209" s="11">
        <f>SUM(H209+350)</f>
        <v>4700</v>
      </c>
      <c r="J209" s="11">
        <f t="shared" ref="J209:AL209" si="638">SUM(I209+350)</f>
        <v>5050</v>
      </c>
      <c r="K209" s="11">
        <f t="shared" si="638"/>
        <v>5400</v>
      </c>
      <c r="L209" s="11">
        <f t="shared" si="638"/>
        <v>5750</v>
      </c>
      <c r="M209" s="11">
        <f t="shared" si="638"/>
        <v>6100</v>
      </c>
      <c r="N209" s="11">
        <f t="shared" si="638"/>
        <v>6450</v>
      </c>
      <c r="O209" s="11">
        <f t="shared" si="638"/>
        <v>6800</v>
      </c>
      <c r="P209" s="11">
        <f t="shared" si="638"/>
        <v>7150</v>
      </c>
      <c r="Q209" s="11">
        <f t="shared" si="638"/>
        <v>7500</v>
      </c>
      <c r="R209" s="11">
        <f t="shared" si="638"/>
        <v>7850</v>
      </c>
      <c r="S209" s="11">
        <f t="shared" si="638"/>
        <v>8200</v>
      </c>
      <c r="T209" s="11">
        <f t="shared" si="638"/>
        <v>8550</v>
      </c>
      <c r="U209" s="98">
        <f t="shared" si="638"/>
        <v>8900</v>
      </c>
      <c r="V209" s="11">
        <f t="shared" si="638"/>
        <v>9250</v>
      </c>
      <c r="W209" s="11">
        <f t="shared" si="638"/>
        <v>9600</v>
      </c>
      <c r="X209" s="11">
        <f t="shared" si="638"/>
        <v>9950</v>
      </c>
      <c r="Y209" s="11">
        <f t="shared" si="638"/>
        <v>10300</v>
      </c>
      <c r="Z209" s="11">
        <f t="shared" si="638"/>
        <v>10650</v>
      </c>
      <c r="AA209" s="11">
        <f t="shared" si="638"/>
        <v>11000</v>
      </c>
      <c r="AB209" s="11">
        <f t="shared" si="638"/>
        <v>11350</v>
      </c>
      <c r="AC209" s="11">
        <f t="shared" si="638"/>
        <v>11700</v>
      </c>
      <c r="AD209" s="11">
        <f t="shared" si="638"/>
        <v>12050</v>
      </c>
      <c r="AE209" s="11">
        <f t="shared" si="638"/>
        <v>12400</v>
      </c>
      <c r="AF209" s="11">
        <f t="shared" si="638"/>
        <v>12750</v>
      </c>
      <c r="AG209" s="11">
        <f t="shared" si="638"/>
        <v>13100</v>
      </c>
      <c r="AH209" s="11">
        <f t="shared" si="638"/>
        <v>13450</v>
      </c>
      <c r="AI209" s="11">
        <f t="shared" si="638"/>
        <v>13800</v>
      </c>
      <c r="AJ209" s="11">
        <f t="shared" si="638"/>
        <v>14150</v>
      </c>
      <c r="AK209" s="11">
        <f t="shared" si="638"/>
        <v>14500</v>
      </c>
      <c r="AL209" s="11">
        <f t="shared" si="638"/>
        <v>14850</v>
      </c>
      <c r="AM209" s="113">
        <f>SUM(C209*45%)</f>
        <v>1957.5</v>
      </c>
    </row>
    <row r="210" spans="1:39" s="4" customFormat="1" ht="16.899999999999999" customHeight="1">
      <c r="A210" s="136"/>
      <c r="B210" s="94">
        <v>2008</v>
      </c>
      <c r="C210" s="12">
        <v>5220</v>
      </c>
      <c r="D210" s="13" t="s">
        <v>67</v>
      </c>
      <c r="E210" s="14">
        <v>420</v>
      </c>
      <c r="F210" s="13" t="s">
        <v>67</v>
      </c>
      <c r="G210" s="15">
        <v>17820</v>
      </c>
      <c r="H210" s="98">
        <f>C210</f>
        <v>5220</v>
      </c>
      <c r="I210" s="11">
        <f>SUM(H210+420)</f>
        <v>5640</v>
      </c>
      <c r="J210" s="11">
        <f t="shared" ref="J210:AL210" si="639">SUM(I210+420)</f>
        <v>6060</v>
      </c>
      <c r="K210" s="11">
        <f t="shared" si="639"/>
        <v>6480</v>
      </c>
      <c r="L210" s="11">
        <f t="shared" si="639"/>
        <v>6900</v>
      </c>
      <c r="M210" s="11">
        <f t="shared" si="639"/>
        <v>7320</v>
      </c>
      <c r="N210" s="11">
        <f t="shared" si="639"/>
        <v>7740</v>
      </c>
      <c r="O210" s="11">
        <f t="shared" si="639"/>
        <v>8160</v>
      </c>
      <c r="P210" s="11">
        <f t="shared" si="639"/>
        <v>8580</v>
      </c>
      <c r="Q210" s="11">
        <f t="shared" si="639"/>
        <v>9000</v>
      </c>
      <c r="R210" s="11">
        <f t="shared" si="639"/>
        <v>9420</v>
      </c>
      <c r="S210" s="11">
        <f t="shared" si="639"/>
        <v>9840</v>
      </c>
      <c r="T210" s="11">
        <f t="shared" si="639"/>
        <v>10260</v>
      </c>
      <c r="U210" s="98">
        <f t="shared" si="639"/>
        <v>10680</v>
      </c>
      <c r="V210" s="11">
        <f t="shared" si="639"/>
        <v>11100</v>
      </c>
      <c r="W210" s="11">
        <f t="shared" si="639"/>
        <v>11520</v>
      </c>
      <c r="X210" s="11">
        <f t="shared" si="639"/>
        <v>11940</v>
      </c>
      <c r="Y210" s="11">
        <f t="shared" si="639"/>
        <v>12360</v>
      </c>
      <c r="Z210" s="11">
        <f t="shared" si="639"/>
        <v>12780</v>
      </c>
      <c r="AA210" s="11">
        <f t="shared" si="639"/>
        <v>13200</v>
      </c>
      <c r="AB210" s="11">
        <f t="shared" si="639"/>
        <v>13620</v>
      </c>
      <c r="AC210" s="11">
        <f t="shared" si="639"/>
        <v>14040</v>
      </c>
      <c r="AD210" s="11">
        <f t="shared" si="639"/>
        <v>14460</v>
      </c>
      <c r="AE210" s="11">
        <f t="shared" si="639"/>
        <v>14880</v>
      </c>
      <c r="AF210" s="11">
        <f t="shared" si="639"/>
        <v>15300</v>
      </c>
      <c r="AG210" s="11">
        <f t="shared" si="639"/>
        <v>15720</v>
      </c>
      <c r="AH210" s="11">
        <f t="shared" si="639"/>
        <v>16140</v>
      </c>
      <c r="AI210" s="11">
        <f t="shared" si="639"/>
        <v>16560</v>
      </c>
      <c r="AJ210" s="11">
        <f t="shared" si="639"/>
        <v>16980</v>
      </c>
      <c r="AK210" s="11">
        <f t="shared" si="639"/>
        <v>17400</v>
      </c>
      <c r="AL210" s="11">
        <f t="shared" si="639"/>
        <v>17820</v>
      </c>
      <c r="AM210" s="113">
        <f>SUM(C210*45%)</f>
        <v>2349</v>
      </c>
    </row>
    <row r="211" spans="1:39" s="30" customFormat="1" ht="16.899999999999999" customHeight="1">
      <c r="A211" s="136"/>
      <c r="B211" s="86">
        <v>2011</v>
      </c>
      <c r="C211" s="12">
        <v>8500</v>
      </c>
      <c r="D211" s="13" t="s">
        <v>67</v>
      </c>
      <c r="E211" s="14">
        <v>700</v>
      </c>
      <c r="F211" s="13" t="s">
        <v>67</v>
      </c>
      <c r="G211" s="15">
        <f>AL211</f>
        <v>29500</v>
      </c>
      <c r="H211" s="11">
        <f>C211</f>
        <v>8500</v>
      </c>
      <c r="I211" s="11">
        <f>SUM(H211+700)</f>
        <v>9200</v>
      </c>
      <c r="J211" s="11">
        <f t="shared" ref="J211:AL211" si="640">SUM(I211+700)</f>
        <v>9900</v>
      </c>
      <c r="K211" s="11">
        <f t="shared" si="640"/>
        <v>10600</v>
      </c>
      <c r="L211" s="11">
        <f t="shared" si="640"/>
        <v>11300</v>
      </c>
      <c r="M211" s="11">
        <f t="shared" si="640"/>
        <v>12000</v>
      </c>
      <c r="N211" s="11">
        <f t="shared" si="640"/>
        <v>12700</v>
      </c>
      <c r="O211" s="11">
        <f t="shared" si="640"/>
        <v>13400</v>
      </c>
      <c r="P211" s="11">
        <f t="shared" si="640"/>
        <v>14100</v>
      </c>
      <c r="Q211" s="11">
        <f t="shared" si="640"/>
        <v>14800</v>
      </c>
      <c r="R211" s="11">
        <f t="shared" si="640"/>
        <v>15500</v>
      </c>
      <c r="S211" s="11">
        <f t="shared" si="640"/>
        <v>16200</v>
      </c>
      <c r="T211" s="11">
        <f t="shared" si="640"/>
        <v>16900</v>
      </c>
      <c r="U211" s="98">
        <f t="shared" si="640"/>
        <v>17600</v>
      </c>
      <c r="V211" s="11">
        <f t="shared" si="640"/>
        <v>18300</v>
      </c>
      <c r="W211" s="11">
        <f t="shared" si="640"/>
        <v>19000</v>
      </c>
      <c r="X211" s="11">
        <f t="shared" si="640"/>
        <v>19700</v>
      </c>
      <c r="Y211" s="11">
        <f t="shared" si="640"/>
        <v>20400</v>
      </c>
      <c r="Z211" s="11">
        <f t="shared" si="640"/>
        <v>21100</v>
      </c>
      <c r="AA211" s="11">
        <f t="shared" si="640"/>
        <v>21800</v>
      </c>
      <c r="AB211" s="11">
        <f t="shared" si="640"/>
        <v>22500</v>
      </c>
      <c r="AC211" s="11">
        <f t="shared" si="640"/>
        <v>23200</v>
      </c>
      <c r="AD211" s="11">
        <f t="shared" si="640"/>
        <v>23900</v>
      </c>
      <c r="AE211" s="11">
        <f t="shared" si="640"/>
        <v>24600</v>
      </c>
      <c r="AF211" s="11">
        <f t="shared" si="640"/>
        <v>25300</v>
      </c>
      <c r="AG211" s="11">
        <f t="shared" si="640"/>
        <v>26000</v>
      </c>
      <c r="AH211" s="11">
        <f t="shared" si="640"/>
        <v>26700</v>
      </c>
      <c r="AI211" s="11">
        <f t="shared" si="640"/>
        <v>27400</v>
      </c>
      <c r="AJ211" s="11">
        <f t="shared" si="640"/>
        <v>28100</v>
      </c>
      <c r="AK211" s="11">
        <f t="shared" si="640"/>
        <v>28800</v>
      </c>
      <c r="AL211" s="11">
        <f t="shared" si="640"/>
        <v>29500</v>
      </c>
      <c r="AM211" s="113"/>
    </row>
    <row r="212" spans="1:39" s="30" customFormat="1" ht="16.899999999999999" customHeight="1">
      <c r="A212" s="136"/>
      <c r="B212" s="86">
        <v>2015</v>
      </c>
      <c r="C212" s="12">
        <v>10985</v>
      </c>
      <c r="D212" s="13" t="s">
        <v>67</v>
      </c>
      <c r="E212" s="14">
        <v>905</v>
      </c>
      <c r="F212" s="13" t="s">
        <v>67</v>
      </c>
      <c r="G212" s="15">
        <v>38135</v>
      </c>
      <c r="H212" s="11">
        <f>C212</f>
        <v>10985</v>
      </c>
      <c r="I212" s="11">
        <f>SUM(H212+905)</f>
        <v>11890</v>
      </c>
      <c r="J212" s="11">
        <f t="shared" ref="J212:AL212" si="641">SUM(I212+905)</f>
        <v>12795</v>
      </c>
      <c r="K212" s="11">
        <f t="shared" si="641"/>
        <v>13700</v>
      </c>
      <c r="L212" s="11">
        <f t="shared" si="641"/>
        <v>14605</v>
      </c>
      <c r="M212" s="11">
        <f t="shared" si="641"/>
        <v>15510</v>
      </c>
      <c r="N212" s="11">
        <f t="shared" si="641"/>
        <v>16415</v>
      </c>
      <c r="O212" s="11">
        <f t="shared" si="641"/>
        <v>17320</v>
      </c>
      <c r="P212" s="11">
        <f t="shared" si="641"/>
        <v>18225</v>
      </c>
      <c r="Q212" s="11">
        <f t="shared" si="641"/>
        <v>19130</v>
      </c>
      <c r="R212" s="11">
        <f t="shared" si="641"/>
        <v>20035</v>
      </c>
      <c r="S212" s="11">
        <f t="shared" si="641"/>
        <v>20940</v>
      </c>
      <c r="T212" s="11">
        <f t="shared" si="641"/>
        <v>21845</v>
      </c>
      <c r="U212" s="98">
        <f t="shared" si="641"/>
        <v>22750</v>
      </c>
      <c r="V212" s="11">
        <f t="shared" si="641"/>
        <v>23655</v>
      </c>
      <c r="W212" s="11">
        <f t="shared" si="641"/>
        <v>24560</v>
      </c>
      <c r="X212" s="11">
        <f t="shared" si="641"/>
        <v>25465</v>
      </c>
      <c r="Y212" s="11">
        <f t="shared" si="641"/>
        <v>26370</v>
      </c>
      <c r="Z212" s="11">
        <f t="shared" si="641"/>
        <v>27275</v>
      </c>
      <c r="AA212" s="11">
        <f t="shared" si="641"/>
        <v>28180</v>
      </c>
      <c r="AB212" s="11">
        <f t="shared" si="641"/>
        <v>29085</v>
      </c>
      <c r="AC212" s="11">
        <f t="shared" si="641"/>
        <v>29990</v>
      </c>
      <c r="AD212" s="11">
        <f t="shared" si="641"/>
        <v>30895</v>
      </c>
      <c r="AE212" s="11">
        <f t="shared" si="641"/>
        <v>31800</v>
      </c>
      <c r="AF212" s="11">
        <f t="shared" si="641"/>
        <v>32705</v>
      </c>
      <c r="AG212" s="11">
        <f t="shared" si="641"/>
        <v>33610</v>
      </c>
      <c r="AH212" s="11">
        <f t="shared" si="641"/>
        <v>34515</v>
      </c>
      <c r="AI212" s="11">
        <f t="shared" si="641"/>
        <v>35420</v>
      </c>
      <c r="AJ212" s="11">
        <f t="shared" si="641"/>
        <v>36325</v>
      </c>
      <c r="AK212" s="11">
        <f t="shared" si="641"/>
        <v>37230</v>
      </c>
      <c r="AL212" s="11">
        <f t="shared" si="641"/>
        <v>38135</v>
      </c>
      <c r="AM212" s="113"/>
    </row>
    <row r="213" spans="1:39" s="30" customFormat="1" ht="16.899999999999999" customHeight="1" thickBot="1">
      <c r="A213" s="137"/>
      <c r="B213" s="96">
        <v>2016</v>
      </c>
      <c r="C213" s="32">
        <v>13510</v>
      </c>
      <c r="D213" s="109" t="s">
        <v>67</v>
      </c>
      <c r="E213" s="33">
        <v>1120</v>
      </c>
      <c r="F213" s="109" t="s">
        <v>67</v>
      </c>
      <c r="G213" s="34">
        <v>47110</v>
      </c>
      <c r="H213" s="31">
        <f>C213</f>
        <v>13510</v>
      </c>
      <c r="I213" s="11">
        <f>SUM(H213+1120)</f>
        <v>14630</v>
      </c>
      <c r="J213" s="11">
        <f t="shared" ref="J213:AL213" si="642">SUM(I213+1120)</f>
        <v>15750</v>
      </c>
      <c r="K213" s="11">
        <f t="shared" si="642"/>
        <v>16870</v>
      </c>
      <c r="L213" s="11">
        <f t="shared" si="642"/>
        <v>17990</v>
      </c>
      <c r="M213" s="11">
        <f t="shared" si="642"/>
        <v>19110</v>
      </c>
      <c r="N213" s="11">
        <f t="shared" si="642"/>
        <v>20230</v>
      </c>
      <c r="O213" s="11">
        <f t="shared" si="642"/>
        <v>21350</v>
      </c>
      <c r="P213" s="11">
        <f t="shared" si="642"/>
        <v>22470</v>
      </c>
      <c r="Q213" s="11">
        <f t="shared" si="642"/>
        <v>23590</v>
      </c>
      <c r="R213" s="11">
        <f t="shared" si="642"/>
        <v>24710</v>
      </c>
      <c r="S213" s="11">
        <f t="shared" si="642"/>
        <v>25830</v>
      </c>
      <c r="T213" s="11">
        <f t="shared" si="642"/>
        <v>26950</v>
      </c>
      <c r="U213" s="11">
        <f t="shared" si="642"/>
        <v>28070</v>
      </c>
      <c r="V213" s="11">
        <f t="shared" si="642"/>
        <v>29190</v>
      </c>
      <c r="W213" s="11">
        <f t="shared" si="642"/>
        <v>30310</v>
      </c>
      <c r="X213" s="11">
        <f t="shared" si="642"/>
        <v>31430</v>
      </c>
      <c r="Y213" s="11">
        <f t="shared" si="642"/>
        <v>32550</v>
      </c>
      <c r="Z213" s="11">
        <f t="shared" si="642"/>
        <v>33670</v>
      </c>
      <c r="AA213" s="11">
        <f t="shared" si="642"/>
        <v>34790</v>
      </c>
      <c r="AB213" s="11">
        <f t="shared" si="642"/>
        <v>35910</v>
      </c>
      <c r="AC213" s="11">
        <f t="shared" si="642"/>
        <v>37030</v>
      </c>
      <c r="AD213" s="11">
        <f t="shared" si="642"/>
        <v>38150</v>
      </c>
      <c r="AE213" s="11">
        <f t="shared" si="642"/>
        <v>39270</v>
      </c>
      <c r="AF213" s="11">
        <f t="shared" si="642"/>
        <v>40390</v>
      </c>
      <c r="AG213" s="11">
        <f t="shared" si="642"/>
        <v>41510</v>
      </c>
      <c r="AH213" s="11">
        <f t="shared" si="642"/>
        <v>42630</v>
      </c>
      <c r="AI213" s="11">
        <f t="shared" si="642"/>
        <v>43750</v>
      </c>
      <c r="AJ213" s="11">
        <f t="shared" si="642"/>
        <v>44870</v>
      </c>
      <c r="AK213" s="11">
        <f t="shared" si="642"/>
        <v>45990</v>
      </c>
      <c r="AL213" s="11">
        <f t="shared" si="642"/>
        <v>47110</v>
      </c>
      <c r="AM213" s="120"/>
    </row>
    <row r="214" spans="1:39" s="4" customFormat="1" ht="16.899999999999999" customHeight="1">
      <c r="A214" s="135">
        <v>16</v>
      </c>
      <c r="B214" s="97">
        <v>1972</v>
      </c>
      <c r="C214" s="7">
        <v>400</v>
      </c>
      <c r="D214" s="8" t="s">
        <v>67</v>
      </c>
      <c r="E214" s="9">
        <v>35</v>
      </c>
      <c r="F214" s="8" t="s">
        <v>67</v>
      </c>
      <c r="G214" s="10" t="s">
        <v>66</v>
      </c>
      <c r="H214" s="6">
        <f t="shared" si="553"/>
        <v>400</v>
      </c>
      <c r="I214" s="6">
        <f>SUM(H214+35)</f>
        <v>435</v>
      </c>
      <c r="J214" s="6">
        <f t="shared" ref="J214:R214" si="643">SUM(I214+35)</f>
        <v>470</v>
      </c>
      <c r="K214" s="6">
        <f t="shared" si="643"/>
        <v>505</v>
      </c>
      <c r="L214" s="6">
        <f t="shared" si="643"/>
        <v>540</v>
      </c>
      <c r="M214" s="6">
        <f t="shared" si="643"/>
        <v>575</v>
      </c>
      <c r="N214" s="6">
        <f t="shared" si="643"/>
        <v>610</v>
      </c>
      <c r="O214" s="6">
        <f t="shared" si="643"/>
        <v>645</v>
      </c>
      <c r="P214" s="6">
        <f t="shared" si="643"/>
        <v>680</v>
      </c>
      <c r="Q214" s="6">
        <f t="shared" si="643"/>
        <v>715</v>
      </c>
      <c r="R214" s="6">
        <f t="shared" si="643"/>
        <v>750</v>
      </c>
      <c r="S214" s="6">
        <f>SUM(R214+50)</f>
        <v>800</v>
      </c>
      <c r="T214" s="6">
        <f>SUM(S214+50)</f>
        <v>850</v>
      </c>
      <c r="U214" s="6">
        <f>SUM(T214+50)</f>
        <v>900</v>
      </c>
      <c r="V214" s="6">
        <f>SUM(U214+50)</f>
        <v>950</v>
      </c>
      <c r="W214" s="6">
        <f>SUM(V214+50)</f>
        <v>1000</v>
      </c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121"/>
    </row>
    <row r="215" spans="1:39" s="4" customFormat="1" ht="16.899999999999999" customHeight="1">
      <c r="A215" s="136"/>
      <c r="B215" s="98">
        <v>1977</v>
      </c>
      <c r="C215" s="12">
        <v>625</v>
      </c>
      <c r="D215" s="13" t="s">
        <v>67</v>
      </c>
      <c r="E215" s="14">
        <v>40</v>
      </c>
      <c r="F215" s="13" t="s">
        <v>67</v>
      </c>
      <c r="G215" s="15" t="s">
        <v>83</v>
      </c>
      <c r="H215" s="11">
        <f t="shared" si="553"/>
        <v>625</v>
      </c>
      <c r="I215" s="11">
        <f>SUM(H215+40)</f>
        <v>665</v>
      </c>
      <c r="J215" s="11">
        <f>SUM(I215+40)</f>
        <v>705</v>
      </c>
      <c r="K215" s="11">
        <f>SUM(J215+40)</f>
        <v>745</v>
      </c>
      <c r="L215" s="11">
        <f>SUM(K215+40)</f>
        <v>785</v>
      </c>
      <c r="M215" s="11">
        <f>SUM(L215+40)</f>
        <v>825</v>
      </c>
      <c r="N215" s="11">
        <f>SUM(M215+50)</f>
        <v>875</v>
      </c>
      <c r="O215" s="11">
        <f t="shared" ref="O215:W215" si="644">SUM(N215+50)</f>
        <v>925</v>
      </c>
      <c r="P215" s="11">
        <f t="shared" si="644"/>
        <v>975</v>
      </c>
      <c r="Q215" s="11">
        <f t="shared" si="644"/>
        <v>1025</v>
      </c>
      <c r="R215" s="11">
        <f t="shared" si="644"/>
        <v>1075</v>
      </c>
      <c r="S215" s="11">
        <f t="shared" si="644"/>
        <v>1125</v>
      </c>
      <c r="T215" s="11">
        <f t="shared" si="644"/>
        <v>1175</v>
      </c>
      <c r="U215" s="11">
        <f t="shared" si="644"/>
        <v>1225</v>
      </c>
      <c r="V215" s="11">
        <f t="shared" si="644"/>
        <v>1275</v>
      </c>
      <c r="W215" s="11">
        <f t="shared" si="644"/>
        <v>1325</v>
      </c>
      <c r="X215" s="11">
        <f>SUM(W215+60)</f>
        <v>1385</v>
      </c>
      <c r="Y215" s="11">
        <f>SUM(X215+60)</f>
        <v>1445</v>
      </c>
      <c r="Z215" s="11">
        <f>SUM(Y215+60)</f>
        <v>1505</v>
      </c>
      <c r="AA215" s="11">
        <f>SUM(Z215+60)</f>
        <v>1565</v>
      </c>
      <c r="AB215" s="11">
        <f>SUM(AA215+60)</f>
        <v>1625</v>
      </c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3"/>
    </row>
    <row r="216" spans="1:39" s="4" customFormat="1" ht="16.899999999999999" customHeight="1">
      <c r="A216" s="136"/>
      <c r="B216" s="98">
        <v>1983</v>
      </c>
      <c r="C216" s="7">
        <v>1050</v>
      </c>
      <c r="D216" s="8" t="s">
        <v>67</v>
      </c>
      <c r="E216" s="9">
        <v>80</v>
      </c>
      <c r="F216" s="8" t="s">
        <v>67</v>
      </c>
      <c r="G216" s="10" t="s">
        <v>48</v>
      </c>
      <c r="H216" s="11">
        <f t="shared" si="553"/>
        <v>1050</v>
      </c>
      <c r="I216" s="11">
        <f>SUM(H216+80)</f>
        <v>1130</v>
      </c>
      <c r="J216" s="11">
        <f t="shared" ref="J216:AB216" si="645">SUM(I216+80)</f>
        <v>1210</v>
      </c>
      <c r="K216" s="11">
        <f t="shared" si="645"/>
        <v>1290</v>
      </c>
      <c r="L216" s="11">
        <f t="shared" si="645"/>
        <v>1370</v>
      </c>
      <c r="M216" s="11">
        <f t="shared" si="645"/>
        <v>1450</v>
      </c>
      <c r="N216" s="11">
        <f t="shared" si="645"/>
        <v>1530</v>
      </c>
      <c r="O216" s="11">
        <f t="shared" si="645"/>
        <v>1610</v>
      </c>
      <c r="P216" s="11">
        <f t="shared" si="645"/>
        <v>1690</v>
      </c>
      <c r="Q216" s="11">
        <f t="shared" si="645"/>
        <v>1770</v>
      </c>
      <c r="R216" s="11">
        <f t="shared" si="645"/>
        <v>1850</v>
      </c>
      <c r="S216" s="11">
        <f t="shared" si="645"/>
        <v>1930</v>
      </c>
      <c r="T216" s="11">
        <f t="shared" si="645"/>
        <v>2010</v>
      </c>
      <c r="U216" s="11">
        <f t="shared" si="645"/>
        <v>2090</v>
      </c>
      <c r="V216" s="11">
        <f t="shared" si="645"/>
        <v>2170</v>
      </c>
      <c r="W216" s="11">
        <f t="shared" si="645"/>
        <v>2250</v>
      </c>
      <c r="X216" s="11">
        <f t="shared" si="645"/>
        <v>2330</v>
      </c>
      <c r="Y216" s="11">
        <f t="shared" si="645"/>
        <v>2410</v>
      </c>
      <c r="Z216" s="11">
        <f t="shared" si="645"/>
        <v>2490</v>
      </c>
      <c r="AA216" s="11">
        <f t="shared" si="645"/>
        <v>2570</v>
      </c>
      <c r="AB216" s="11">
        <f t="shared" si="645"/>
        <v>2650</v>
      </c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3"/>
    </row>
    <row r="217" spans="1:39" s="4" customFormat="1" ht="16.899999999999999" customHeight="1">
      <c r="A217" s="136"/>
      <c r="B217" s="98">
        <v>1983</v>
      </c>
      <c r="C217" s="12">
        <v>1050</v>
      </c>
      <c r="D217" s="13" t="s">
        <v>67</v>
      </c>
      <c r="E217" s="14">
        <v>80</v>
      </c>
      <c r="F217" s="13" t="s">
        <v>67</v>
      </c>
      <c r="G217" s="15" t="s">
        <v>49</v>
      </c>
      <c r="H217" s="11">
        <f t="shared" si="553"/>
        <v>1050</v>
      </c>
      <c r="I217" s="11">
        <f>SUM(H217+80)</f>
        <v>1130</v>
      </c>
      <c r="J217" s="11">
        <f t="shared" ref="J217:W217" si="646">SUM(I217+80)</f>
        <v>1210</v>
      </c>
      <c r="K217" s="11">
        <f t="shared" si="646"/>
        <v>1290</v>
      </c>
      <c r="L217" s="11">
        <f t="shared" si="646"/>
        <v>1370</v>
      </c>
      <c r="M217" s="11">
        <f t="shared" si="646"/>
        <v>1450</v>
      </c>
      <c r="N217" s="11">
        <f t="shared" si="646"/>
        <v>1530</v>
      </c>
      <c r="O217" s="11">
        <f t="shared" si="646"/>
        <v>1610</v>
      </c>
      <c r="P217" s="11">
        <f t="shared" si="646"/>
        <v>1690</v>
      </c>
      <c r="Q217" s="11">
        <f t="shared" si="646"/>
        <v>1770</v>
      </c>
      <c r="R217" s="11">
        <f t="shared" si="646"/>
        <v>1850</v>
      </c>
      <c r="S217" s="11">
        <f t="shared" si="646"/>
        <v>1930</v>
      </c>
      <c r="T217" s="11">
        <f t="shared" si="646"/>
        <v>2010</v>
      </c>
      <c r="U217" s="11">
        <f t="shared" si="646"/>
        <v>2090</v>
      </c>
      <c r="V217" s="11">
        <f t="shared" si="646"/>
        <v>2170</v>
      </c>
      <c r="W217" s="11">
        <f t="shared" si="646"/>
        <v>2250</v>
      </c>
      <c r="X217" s="11">
        <f>SUM(W217+0)</f>
        <v>2250</v>
      </c>
      <c r="Y217" s="11">
        <f>SUM(X217+0)</f>
        <v>2250</v>
      </c>
      <c r="Z217" s="11">
        <f>SUM(Y217+0)</f>
        <v>2250</v>
      </c>
      <c r="AA217" s="11">
        <f>SUM(Z217+0)</f>
        <v>2250</v>
      </c>
      <c r="AB217" s="11">
        <f>SUM(AA217+0)</f>
        <v>2250</v>
      </c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3"/>
    </row>
    <row r="218" spans="1:39" s="4" customFormat="1" ht="16.899999999999999" customHeight="1">
      <c r="A218" s="136"/>
      <c r="B218" s="98">
        <v>1987</v>
      </c>
      <c r="C218" s="7">
        <v>1350</v>
      </c>
      <c r="D218" s="8" t="s">
        <v>67</v>
      </c>
      <c r="E218" s="9">
        <v>105</v>
      </c>
      <c r="F218" s="8" t="s">
        <v>67</v>
      </c>
      <c r="G218" s="10">
        <v>2925</v>
      </c>
      <c r="H218" s="11">
        <f t="shared" si="553"/>
        <v>1350</v>
      </c>
      <c r="I218" s="11">
        <f>SUM(H218+105)</f>
        <v>1455</v>
      </c>
      <c r="J218" s="11">
        <f t="shared" ref="J218:AB218" si="647">SUM(I218+105)</f>
        <v>1560</v>
      </c>
      <c r="K218" s="11">
        <f t="shared" si="647"/>
        <v>1665</v>
      </c>
      <c r="L218" s="11">
        <f t="shared" si="647"/>
        <v>1770</v>
      </c>
      <c r="M218" s="11">
        <f t="shared" si="647"/>
        <v>1875</v>
      </c>
      <c r="N218" s="11">
        <f t="shared" si="647"/>
        <v>1980</v>
      </c>
      <c r="O218" s="11">
        <f t="shared" si="647"/>
        <v>2085</v>
      </c>
      <c r="P218" s="11">
        <f t="shared" si="647"/>
        <v>2190</v>
      </c>
      <c r="Q218" s="11">
        <f t="shared" si="647"/>
        <v>2295</v>
      </c>
      <c r="R218" s="11">
        <f t="shared" si="647"/>
        <v>2400</v>
      </c>
      <c r="S218" s="11">
        <f t="shared" si="647"/>
        <v>2505</v>
      </c>
      <c r="T218" s="11">
        <f t="shared" si="647"/>
        <v>2610</v>
      </c>
      <c r="U218" s="11">
        <f t="shared" si="647"/>
        <v>2715</v>
      </c>
      <c r="V218" s="11">
        <f t="shared" si="647"/>
        <v>2820</v>
      </c>
      <c r="W218" s="11">
        <f t="shared" si="647"/>
        <v>2925</v>
      </c>
      <c r="X218" s="11">
        <f t="shared" si="647"/>
        <v>3030</v>
      </c>
      <c r="Y218" s="11">
        <f t="shared" si="647"/>
        <v>3135</v>
      </c>
      <c r="Z218" s="11">
        <f t="shared" si="647"/>
        <v>3240</v>
      </c>
      <c r="AA218" s="11">
        <f t="shared" si="647"/>
        <v>3345</v>
      </c>
      <c r="AB218" s="11">
        <f t="shared" si="647"/>
        <v>3450</v>
      </c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3"/>
    </row>
    <row r="219" spans="1:39" s="4" customFormat="1" ht="16.899999999999999" customHeight="1">
      <c r="A219" s="136"/>
      <c r="B219" s="98">
        <v>1991</v>
      </c>
      <c r="C219" s="12">
        <v>1875</v>
      </c>
      <c r="D219" s="13" t="s">
        <v>67</v>
      </c>
      <c r="E219" s="14">
        <v>146</v>
      </c>
      <c r="F219" s="13" t="s">
        <v>67</v>
      </c>
      <c r="G219" s="15">
        <v>4065</v>
      </c>
      <c r="H219" s="11">
        <f t="shared" si="553"/>
        <v>1875</v>
      </c>
      <c r="I219" s="11">
        <f>SUM(H219+146)</f>
        <v>2021</v>
      </c>
      <c r="J219" s="11">
        <f t="shared" ref="J219:AL219" si="648">SUM(I219+146)</f>
        <v>2167</v>
      </c>
      <c r="K219" s="11">
        <f t="shared" si="648"/>
        <v>2313</v>
      </c>
      <c r="L219" s="11">
        <f t="shared" si="648"/>
        <v>2459</v>
      </c>
      <c r="M219" s="11">
        <f t="shared" si="648"/>
        <v>2605</v>
      </c>
      <c r="N219" s="11">
        <f t="shared" si="648"/>
        <v>2751</v>
      </c>
      <c r="O219" s="11">
        <f t="shared" si="648"/>
        <v>2897</v>
      </c>
      <c r="P219" s="11">
        <f t="shared" si="648"/>
        <v>3043</v>
      </c>
      <c r="Q219" s="11">
        <f t="shared" si="648"/>
        <v>3189</v>
      </c>
      <c r="R219" s="11">
        <f t="shared" si="648"/>
        <v>3335</v>
      </c>
      <c r="S219" s="11">
        <f t="shared" si="648"/>
        <v>3481</v>
      </c>
      <c r="T219" s="11">
        <f t="shared" si="648"/>
        <v>3627</v>
      </c>
      <c r="U219" s="11">
        <f t="shared" si="648"/>
        <v>3773</v>
      </c>
      <c r="V219" s="11">
        <f t="shared" si="648"/>
        <v>3919</v>
      </c>
      <c r="W219" s="11">
        <f t="shared" si="648"/>
        <v>4065</v>
      </c>
      <c r="X219" s="11">
        <f t="shared" si="648"/>
        <v>4211</v>
      </c>
      <c r="Y219" s="11">
        <f t="shared" si="648"/>
        <v>4357</v>
      </c>
      <c r="Z219" s="11">
        <f t="shared" si="648"/>
        <v>4503</v>
      </c>
      <c r="AA219" s="11">
        <f t="shared" si="648"/>
        <v>4649</v>
      </c>
      <c r="AB219" s="11">
        <f t="shared" si="648"/>
        <v>4795</v>
      </c>
      <c r="AC219" s="11">
        <f t="shared" si="648"/>
        <v>4941</v>
      </c>
      <c r="AD219" s="11">
        <f t="shared" si="648"/>
        <v>5087</v>
      </c>
      <c r="AE219" s="11">
        <f t="shared" si="648"/>
        <v>5233</v>
      </c>
      <c r="AF219" s="11">
        <f t="shared" si="648"/>
        <v>5379</v>
      </c>
      <c r="AG219" s="11">
        <f t="shared" si="648"/>
        <v>5525</v>
      </c>
      <c r="AH219" s="11">
        <f t="shared" si="648"/>
        <v>5671</v>
      </c>
      <c r="AI219" s="11">
        <f t="shared" si="648"/>
        <v>5817</v>
      </c>
      <c r="AJ219" s="11">
        <f t="shared" si="648"/>
        <v>5963</v>
      </c>
      <c r="AK219" s="11">
        <f t="shared" si="648"/>
        <v>6109</v>
      </c>
      <c r="AL219" s="11">
        <f t="shared" si="648"/>
        <v>6255</v>
      </c>
      <c r="AM219" s="113"/>
    </row>
    <row r="220" spans="1:39" s="4" customFormat="1" ht="16.899999999999999" customHeight="1">
      <c r="A220" s="136"/>
      <c r="B220" s="98">
        <v>1994</v>
      </c>
      <c r="C220" s="7">
        <v>2535</v>
      </c>
      <c r="D220" s="8" t="s">
        <v>67</v>
      </c>
      <c r="E220" s="9">
        <v>197</v>
      </c>
      <c r="F220" s="8" t="s">
        <v>67</v>
      </c>
      <c r="G220" s="10">
        <v>5490</v>
      </c>
      <c r="H220" s="11">
        <f t="shared" si="553"/>
        <v>2535</v>
      </c>
      <c r="I220" s="11">
        <f>SUM(H220+197)</f>
        <v>2732</v>
      </c>
      <c r="J220" s="11">
        <f t="shared" ref="J220:AL220" si="649">SUM(I220+197)</f>
        <v>2929</v>
      </c>
      <c r="K220" s="11">
        <f t="shared" si="649"/>
        <v>3126</v>
      </c>
      <c r="L220" s="11">
        <f t="shared" si="649"/>
        <v>3323</v>
      </c>
      <c r="M220" s="11">
        <f t="shared" si="649"/>
        <v>3520</v>
      </c>
      <c r="N220" s="11">
        <f t="shared" si="649"/>
        <v>3717</v>
      </c>
      <c r="O220" s="11">
        <f t="shared" si="649"/>
        <v>3914</v>
      </c>
      <c r="P220" s="11">
        <f t="shared" si="649"/>
        <v>4111</v>
      </c>
      <c r="Q220" s="11">
        <f t="shared" si="649"/>
        <v>4308</v>
      </c>
      <c r="R220" s="11">
        <f t="shared" si="649"/>
        <v>4505</v>
      </c>
      <c r="S220" s="11">
        <f t="shared" si="649"/>
        <v>4702</v>
      </c>
      <c r="T220" s="11">
        <f t="shared" si="649"/>
        <v>4899</v>
      </c>
      <c r="U220" s="11">
        <f t="shared" si="649"/>
        <v>5096</v>
      </c>
      <c r="V220" s="11">
        <f t="shared" si="649"/>
        <v>5293</v>
      </c>
      <c r="W220" s="11">
        <f t="shared" si="649"/>
        <v>5490</v>
      </c>
      <c r="X220" s="11">
        <f t="shared" si="649"/>
        <v>5687</v>
      </c>
      <c r="Y220" s="11">
        <f t="shared" si="649"/>
        <v>5884</v>
      </c>
      <c r="Z220" s="11">
        <f t="shared" si="649"/>
        <v>6081</v>
      </c>
      <c r="AA220" s="11">
        <f t="shared" si="649"/>
        <v>6278</v>
      </c>
      <c r="AB220" s="11">
        <f t="shared" si="649"/>
        <v>6475</v>
      </c>
      <c r="AC220" s="11">
        <f t="shared" si="649"/>
        <v>6672</v>
      </c>
      <c r="AD220" s="11">
        <f t="shared" si="649"/>
        <v>6869</v>
      </c>
      <c r="AE220" s="11">
        <f t="shared" si="649"/>
        <v>7066</v>
      </c>
      <c r="AF220" s="11">
        <f t="shared" si="649"/>
        <v>7263</v>
      </c>
      <c r="AG220" s="11">
        <f t="shared" si="649"/>
        <v>7460</v>
      </c>
      <c r="AH220" s="11">
        <f t="shared" si="649"/>
        <v>7657</v>
      </c>
      <c r="AI220" s="11">
        <f t="shared" si="649"/>
        <v>7854</v>
      </c>
      <c r="AJ220" s="11">
        <f t="shared" si="649"/>
        <v>8051</v>
      </c>
      <c r="AK220" s="11">
        <f t="shared" si="649"/>
        <v>8248</v>
      </c>
      <c r="AL220" s="11">
        <f t="shared" si="649"/>
        <v>8445</v>
      </c>
      <c r="AM220" s="113"/>
    </row>
    <row r="221" spans="1:39" s="4" customFormat="1" ht="16.899999999999999" customHeight="1">
      <c r="A221" s="136"/>
      <c r="B221" s="98">
        <v>2001</v>
      </c>
      <c r="C221" s="12">
        <v>3805</v>
      </c>
      <c r="D221" s="13" t="s">
        <v>67</v>
      </c>
      <c r="E221" s="14">
        <v>295</v>
      </c>
      <c r="F221" s="13" t="s">
        <v>67</v>
      </c>
      <c r="G221" s="15">
        <v>12655</v>
      </c>
      <c r="H221" s="11">
        <f t="shared" si="553"/>
        <v>3805</v>
      </c>
      <c r="I221" s="11">
        <f>SUM(H221+295)</f>
        <v>4100</v>
      </c>
      <c r="J221" s="11">
        <f t="shared" ref="J221:AL221" si="650">SUM(I221+295)</f>
        <v>4395</v>
      </c>
      <c r="K221" s="11">
        <f t="shared" si="650"/>
        <v>4690</v>
      </c>
      <c r="L221" s="11">
        <f t="shared" si="650"/>
        <v>4985</v>
      </c>
      <c r="M221" s="11">
        <f t="shared" si="650"/>
        <v>5280</v>
      </c>
      <c r="N221" s="11">
        <f t="shared" si="650"/>
        <v>5575</v>
      </c>
      <c r="O221" s="11">
        <f t="shared" si="650"/>
        <v>5870</v>
      </c>
      <c r="P221" s="11">
        <f t="shared" si="650"/>
        <v>6165</v>
      </c>
      <c r="Q221" s="11">
        <f t="shared" si="650"/>
        <v>6460</v>
      </c>
      <c r="R221" s="11">
        <f t="shared" si="650"/>
        <v>6755</v>
      </c>
      <c r="S221" s="11">
        <f t="shared" si="650"/>
        <v>7050</v>
      </c>
      <c r="T221" s="11">
        <f t="shared" si="650"/>
        <v>7345</v>
      </c>
      <c r="U221" s="11">
        <f t="shared" si="650"/>
        <v>7640</v>
      </c>
      <c r="V221" s="11">
        <f t="shared" si="650"/>
        <v>7935</v>
      </c>
      <c r="W221" s="11">
        <f t="shared" si="650"/>
        <v>8230</v>
      </c>
      <c r="X221" s="11">
        <f t="shared" si="650"/>
        <v>8525</v>
      </c>
      <c r="Y221" s="11">
        <f t="shared" si="650"/>
        <v>8820</v>
      </c>
      <c r="Z221" s="11">
        <f t="shared" si="650"/>
        <v>9115</v>
      </c>
      <c r="AA221" s="11">
        <f t="shared" si="650"/>
        <v>9410</v>
      </c>
      <c r="AB221" s="11">
        <f t="shared" si="650"/>
        <v>9705</v>
      </c>
      <c r="AC221" s="11">
        <f t="shared" si="650"/>
        <v>10000</v>
      </c>
      <c r="AD221" s="11">
        <f t="shared" si="650"/>
        <v>10295</v>
      </c>
      <c r="AE221" s="11">
        <f t="shared" si="650"/>
        <v>10590</v>
      </c>
      <c r="AF221" s="11">
        <f t="shared" si="650"/>
        <v>10885</v>
      </c>
      <c r="AG221" s="11">
        <f t="shared" si="650"/>
        <v>11180</v>
      </c>
      <c r="AH221" s="11">
        <f t="shared" si="650"/>
        <v>11475</v>
      </c>
      <c r="AI221" s="11">
        <f t="shared" si="650"/>
        <v>11770</v>
      </c>
      <c r="AJ221" s="11">
        <f t="shared" si="650"/>
        <v>12065</v>
      </c>
      <c r="AK221" s="11">
        <f t="shared" si="650"/>
        <v>12360</v>
      </c>
      <c r="AL221" s="11">
        <f t="shared" si="650"/>
        <v>12655</v>
      </c>
      <c r="AM221" s="113"/>
    </row>
    <row r="222" spans="1:39" s="4" customFormat="1" ht="16.899999999999999" customHeight="1">
      <c r="A222" s="136"/>
      <c r="B222" s="98">
        <v>2005</v>
      </c>
      <c r="C222" s="7">
        <v>4375</v>
      </c>
      <c r="D222" s="8" t="s">
        <v>67</v>
      </c>
      <c r="E222" s="9">
        <v>340</v>
      </c>
      <c r="F222" s="8" t="s">
        <v>67</v>
      </c>
      <c r="G222" s="10">
        <v>14575</v>
      </c>
      <c r="H222" s="11">
        <f t="shared" si="553"/>
        <v>4375</v>
      </c>
      <c r="I222" s="11">
        <f>SUM(H222+340)</f>
        <v>4715</v>
      </c>
      <c r="J222" s="11">
        <f t="shared" ref="J222:AL222" si="651">SUM(I222+340)</f>
        <v>5055</v>
      </c>
      <c r="K222" s="11">
        <f t="shared" si="651"/>
        <v>5395</v>
      </c>
      <c r="L222" s="11">
        <f t="shared" si="651"/>
        <v>5735</v>
      </c>
      <c r="M222" s="11">
        <f t="shared" si="651"/>
        <v>6075</v>
      </c>
      <c r="N222" s="11">
        <f t="shared" si="651"/>
        <v>6415</v>
      </c>
      <c r="O222" s="11">
        <f t="shared" si="651"/>
        <v>6755</v>
      </c>
      <c r="P222" s="11">
        <f t="shared" si="651"/>
        <v>7095</v>
      </c>
      <c r="Q222" s="11">
        <f t="shared" si="651"/>
        <v>7435</v>
      </c>
      <c r="R222" s="11">
        <f t="shared" si="651"/>
        <v>7775</v>
      </c>
      <c r="S222" s="11">
        <f t="shared" si="651"/>
        <v>8115</v>
      </c>
      <c r="T222" s="11">
        <f t="shared" si="651"/>
        <v>8455</v>
      </c>
      <c r="U222" s="11">
        <f t="shared" si="651"/>
        <v>8795</v>
      </c>
      <c r="V222" s="11">
        <f t="shared" si="651"/>
        <v>9135</v>
      </c>
      <c r="W222" s="11">
        <f t="shared" si="651"/>
        <v>9475</v>
      </c>
      <c r="X222" s="11">
        <f t="shared" si="651"/>
        <v>9815</v>
      </c>
      <c r="Y222" s="11">
        <f t="shared" si="651"/>
        <v>10155</v>
      </c>
      <c r="Z222" s="11">
        <f t="shared" si="651"/>
        <v>10495</v>
      </c>
      <c r="AA222" s="11">
        <f t="shared" si="651"/>
        <v>10835</v>
      </c>
      <c r="AB222" s="11">
        <f t="shared" si="651"/>
        <v>11175</v>
      </c>
      <c r="AC222" s="11">
        <f t="shared" si="651"/>
        <v>11515</v>
      </c>
      <c r="AD222" s="11">
        <f t="shared" si="651"/>
        <v>11855</v>
      </c>
      <c r="AE222" s="11">
        <f t="shared" si="651"/>
        <v>12195</v>
      </c>
      <c r="AF222" s="11">
        <f t="shared" si="651"/>
        <v>12535</v>
      </c>
      <c r="AG222" s="11">
        <f t="shared" si="651"/>
        <v>12875</v>
      </c>
      <c r="AH222" s="11">
        <f t="shared" si="651"/>
        <v>13215</v>
      </c>
      <c r="AI222" s="11">
        <f t="shared" si="651"/>
        <v>13555</v>
      </c>
      <c r="AJ222" s="11">
        <f t="shared" si="651"/>
        <v>13895</v>
      </c>
      <c r="AK222" s="11">
        <f t="shared" si="651"/>
        <v>14235</v>
      </c>
      <c r="AL222" s="11">
        <f t="shared" si="651"/>
        <v>14575</v>
      </c>
      <c r="AM222" s="113">
        <f>SUM(C222*45%)</f>
        <v>1968.75</v>
      </c>
    </row>
    <row r="223" spans="1:39" s="4" customFormat="1" ht="16.899999999999999" customHeight="1">
      <c r="A223" s="136"/>
      <c r="B223" s="98">
        <v>2007</v>
      </c>
      <c r="C223" s="17">
        <v>5050</v>
      </c>
      <c r="D223" s="18" t="s">
        <v>67</v>
      </c>
      <c r="E223" s="19">
        <v>390</v>
      </c>
      <c r="F223" s="18" t="s">
        <v>67</v>
      </c>
      <c r="G223" s="20">
        <v>16750</v>
      </c>
      <c r="H223" s="11">
        <f t="shared" si="553"/>
        <v>5050</v>
      </c>
      <c r="I223" s="11">
        <f>SUM(H223+390)</f>
        <v>5440</v>
      </c>
      <c r="J223" s="11">
        <f t="shared" ref="J223:AL223" si="652">SUM(I223+390)</f>
        <v>5830</v>
      </c>
      <c r="K223" s="11">
        <f t="shared" si="652"/>
        <v>6220</v>
      </c>
      <c r="L223" s="11">
        <f t="shared" si="652"/>
        <v>6610</v>
      </c>
      <c r="M223" s="11">
        <f t="shared" si="652"/>
        <v>7000</v>
      </c>
      <c r="N223" s="11">
        <f t="shared" si="652"/>
        <v>7390</v>
      </c>
      <c r="O223" s="11">
        <f t="shared" si="652"/>
        <v>7780</v>
      </c>
      <c r="P223" s="11">
        <f t="shared" si="652"/>
        <v>8170</v>
      </c>
      <c r="Q223" s="11">
        <f t="shared" si="652"/>
        <v>8560</v>
      </c>
      <c r="R223" s="11">
        <f t="shared" si="652"/>
        <v>8950</v>
      </c>
      <c r="S223" s="11">
        <f t="shared" si="652"/>
        <v>9340</v>
      </c>
      <c r="T223" s="11">
        <f t="shared" si="652"/>
        <v>9730</v>
      </c>
      <c r="U223" s="11">
        <f t="shared" si="652"/>
        <v>10120</v>
      </c>
      <c r="V223" s="11">
        <f t="shared" si="652"/>
        <v>10510</v>
      </c>
      <c r="W223" s="11">
        <f t="shared" si="652"/>
        <v>10900</v>
      </c>
      <c r="X223" s="11">
        <f t="shared" si="652"/>
        <v>11290</v>
      </c>
      <c r="Y223" s="11">
        <f t="shared" si="652"/>
        <v>11680</v>
      </c>
      <c r="Z223" s="11">
        <f t="shared" si="652"/>
        <v>12070</v>
      </c>
      <c r="AA223" s="11">
        <f t="shared" si="652"/>
        <v>12460</v>
      </c>
      <c r="AB223" s="11">
        <f t="shared" si="652"/>
        <v>12850</v>
      </c>
      <c r="AC223" s="11">
        <f t="shared" si="652"/>
        <v>13240</v>
      </c>
      <c r="AD223" s="11">
        <f t="shared" si="652"/>
        <v>13630</v>
      </c>
      <c r="AE223" s="11">
        <f t="shared" si="652"/>
        <v>14020</v>
      </c>
      <c r="AF223" s="11">
        <f t="shared" si="652"/>
        <v>14410</v>
      </c>
      <c r="AG223" s="11">
        <f t="shared" si="652"/>
        <v>14800</v>
      </c>
      <c r="AH223" s="11">
        <f t="shared" si="652"/>
        <v>15190</v>
      </c>
      <c r="AI223" s="11">
        <f t="shared" si="652"/>
        <v>15580</v>
      </c>
      <c r="AJ223" s="11">
        <f t="shared" si="652"/>
        <v>15970</v>
      </c>
      <c r="AK223" s="11">
        <f t="shared" si="652"/>
        <v>16360</v>
      </c>
      <c r="AL223" s="11">
        <f t="shared" si="652"/>
        <v>16750</v>
      </c>
      <c r="AM223" s="113">
        <f>SUM(C223*45%)</f>
        <v>2272.5</v>
      </c>
    </row>
    <row r="224" spans="1:39" s="4" customFormat="1" ht="16.899999999999999" customHeight="1">
      <c r="A224" s="136"/>
      <c r="B224" s="14">
        <v>2008</v>
      </c>
      <c r="C224" s="12">
        <v>6060</v>
      </c>
      <c r="D224" s="13" t="s">
        <v>67</v>
      </c>
      <c r="E224" s="14">
        <v>470</v>
      </c>
      <c r="F224" s="13" t="s">
        <v>67</v>
      </c>
      <c r="G224" s="15">
        <v>20160</v>
      </c>
      <c r="H224" s="98">
        <f>C224</f>
        <v>6060</v>
      </c>
      <c r="I224" s="11">
        <f>SUM(H224+470)</f>
        <v>6530</v>
      </c>
      <c r="J224" s="11">
        <f t="shared" ref="J224:AL224" si="653">SUM(I224+470)</f>
        <v>7000</v>
      </c>
      <c r="K224" s="11">
        <f t="shared" si="653"/>
        <v>7470</v>
      </c>
      <c r="L224" s="11">
        <f t="shared" si="653"/>
        <v>7940</v>
      </c>
      <c r="M224" s="11">
        <f t="shared" si="653"/>
        <v>8410</v>
      </c>
      <c r="N224" s="11">
        <f t="shared" si="653"/>
        <v>8880</v>
      </c>
      <c r="O224" s="11">
        <f t="shared" si="653"/>
        <v>9350</v>
      </c>
      <c r="P224" s="11">
        <f t="shared" si="653"/>
        <v>9820</v>
      </c>
      <c r="Q224" s="11">
        <f t="shared" si="653"/>
        <v>10290</v>
      </c>
      <c r="R224" s="11">
        <f t="shared" si="653"/>
        <v>10760</v>
      </c>
      <c r="S224" s="11">
        <f t="shared" si="653"/>
        <v>11230</v>
      </c>
      <c r="T224" s="11">
        <f t="shared" si="653"/>
        <v>11700</v>
      </c>
      <c r="U224" s="11">
        <f t="shared" si="653"/>
        <v>12170</v>
      </c>
      <c r="V224" s="11">
        <f t="shared" si="653"/>
        <v>12640</v>
      </c>
      <c r="W224" s="11">
        <f t="shared" si="653"/>
        <v>13110</v>
      </c>
      <c r="X224" s="11">
        <f t="shared" si="653"/>
        <v>13580</v>
      </c>
      <c r="Y224" s="11">
        <f t="shared" si="653"/>
        <v>14050</v>
      </c>
      <c r="Z224" s="11">
        <f t="shared" si="653"/>
        <v>14520</v>
      </c>
      <c r="AA224" s="11">
        <f t="shared" si="653"/>
        <v>14990</v>
      </c>
      <c r="AB224" s="11">
        <f t="shared" si="653"/>
        <v>15460</v>
      </c>
      <c r="AC224" s="11">
        <f t="shared" si="653"/>
        <v>15930</v>
      </c>
      <c r="AD224" s="11">
        <f t="shared" si="653"/>
        <v>16400</v>
      </c>
      <c r="AE224" s="11">
        <f t="shared" si="653"/>
        <v>16870</v>
      </c>
      <c r="AF224" s="11">
        <f t="shared" si="653"/>
        <v>17340</v>
      </c>
      <c r="AG224" s="11">
        <f t="shared" si="653"/>
        <v>17810</v>
      </c>
      <c r="AH224" s="11">
        <f t="shared" si="653"/>
        <v>18280</v>
      </c>
      <c r="AI224" s="11">
        <f t="shared" si="653"/>
        <v>18750</v>
      </c>
      <c r="AJ224" s="11">
        <f t="shared" si="653"/>
        <v>19220</v>
      </c>
      <c r="AK224" s="11">
        <f t="shared" si="653"/>
        <v>19690</v>
      </c>
      <c r="AL224" s="11">
        <f t="shared" si="653"/>
        <v>20160</v>
      </c>
      <c r="AM224" s="113">
        <f>SUM(C224*45%)</f>
        <v>2727</v>
      </c>
    </row>
    <row r="225" spans="1:39" s="30" customFormat="1" ht="16.899999999999999" customHeight="1">
      <c r="A225" s="136"/>
      <c r="B225" s="86">
        <v>2011</v>
      </c>
      <c r="C225" s="12">
        <v>10000</v>
      </c>
      <c r="D225" s="13" t="s">
        <v>67</v>
      </c>
      <c r="E225" s="14">
        <v>800</v>
      </c>
      <c r="F225" s="13" t="s">
        <v>67</v>
      </c>
      <c r="G225" s="15">
        <f>AL225</f>
        <v>34000</v>
      </c>
      <c r="H225" s="11">
        <f>C225</f>
        <v>10000</v>
      </c>
      <c r="I225" s="11">
        <f>SUM(H225+800)</f>
        <v>10800</v>
      </c>
      <c r="J225" s="11">
        <f t="shared" ref="J225:AL225" si="654">SUM(I225+800)</f>
        <v>11600</v>
      </c>
      <c r="K225" s="11">
        <f t="shared" si="654"/>
        <v>12400</v>
      </c>
      <c r="L225" s="11">
        <f t="shared" si="654"/>
        <v>13200</v>
      </c>
      <c r="M225" s="11">
        <f t="shared" si="654"/>
        <v>14000</v>
      </c>
      <c r="N225" s="11">
        <f t="shared" si="654"/>
        <v>14800</v>
      </c>
      <c r="O225" s="11">
        <f t="shared" si="654"/>
        <v>15600</v>
      </c>
      <c r="P225" s="11">
        <f t="shared" si="654"/>
        <v>16400</v>
      </c>
      <c r="Q225" s="11">
        <f t="shared" si="654"/>
        <v>17200</v>
      </c>
      <c r="R225" s="11">
        <f t="shared" si="654"/>
        <v>18000</v>
      </c>
      <c r="S225" s="11">
        <f t="shared" si="654"/>
        <v>18800</v>
      </c>
      <c r="T225" s="11">
        <f t="shared" si="654"/>
        <v>19600</v>
      </c>
      <c r="U225" s="11">
        <f t="shared" si="654"/>
        <v>20400</v>
      </c>
      <c r="V225" s="11">
        <f t="shared" si="654"/>
        <v>21200</v>
      </c>
      <c r="W225" s="11">
        <f t="shared" si="654"/>
        <v>22000</v>
      </c>
      <c r="X225" s="11">
        <f t="shared" si="654"/>
        <v>22800</v>
      </c>
      <c r="Y225" s="11">
        <f t="shared" si="654"/>
        <v>23600</v>
      </c>
      <c r="Z225" s="11">
        <f t="shared" si="654"/>
        <v>24400</v>
      </c>
      <c r="AA225" s="11">
        <f t="shared" si="654"/>
        <v>25200</v>
      </c>
      <c r="AB225" s="11">
        <f t="shared" si="654"/>
        <v>26000</v>
      </c>
      <c r="AC225" s="11">
        <f t="shared" si="654"/>
        <v>26800</v>
      </c>
      <c r="AD225" s="11">
        <f t="shared" si="654"/>
        <v>27600</v>
      </c>
      <c r="AE225" s="11">
        <f t="shared" si="654"/>
        <v>28400</v>
      </c>
      <c r="AF225" s="11">
        <f t="shared" si="654"/>
        <v>29200</v>
      </c>
      <c r="AG225" s="11">
        <f t="shared" si="654"/>
        <v>30000</v>
      </c>
      <c r="AH225" s="11">
        <f t="shared" si="654"/>
        <v>30800</v>
      </c>
      <c r="AI225" s="11">
        <f t="shared" si="654"/>
        <v>31600</v>
      </c>
      <c r="AJ225" s="11">
        <f t="shared" si="654"/>
        <v>32400</v>
      </c>
      <c r="AK225" s="11">
        <f t="shared" si="654"/>
        <v>33200</v>
      </c>
      <c r="AL225" s="11">
        <f t="shared" si="654"/>
        <v>34000</v>
      </c>
      <c r="AM225" s="113"/>
    </row>
    <row r="226" spans="1:39" s="30" customFormat="1" ht="16.899999999999999" customHeight="1">
      <c r="A226" s="136"/>
      <c r="B226" s="95">
        <v>2015</v>
      </c>
      <c r="C226" s="21">
        <v>12910</v>
      </c>
      <c r="D226" s="22" t="s">
        <v>67</v>
      </c>
      <c r="E226" s="23">
        <v>1035</v>
      </c>
      <c r="F226" s="22" t="s">
        <v>67</v>
      </c>
      <c r="G226" s="24">
        <v>43960</v>
      </c>
      <c r="H226" s="6">
        <f>C226</f>
        <v>12910</v>
      </c>
      <c r="I226" s="6">
        <f>SUM(H226+1035)</f>
        <v>13945</v>
      </c>
      <c r="J226" s="6">
        <f t="shared" ref="J226:AL226" si="655">SUM(I226+1035)</f>
        <v>14980</v>
      </c>
      <c r="K226" s="6">
        <f t="shared" si="655"/>
        <v>16015</v>
      </c>
      <c r="L226" s="6">
        <f t="shared" si="655"/>
        <v>17050</v>
      </c>
      <c r="M226" s="6">
        <f t="shared" si="655"/>
        <v>18085</v>
      </c>
      <c r="N226" s="6">
        <f t="shared" si="655"/>
        <v>19120</v>
      </c>
      <c r="O226" s="6">
        <f t="shared" si="655"/>
        <v>20155</v>
      </c>
      <c r="P226" s="6">
        <f t="shared" si="655"/>
        <v>21190</v>
      </c>
      <c r="Q226" s="6">
        <f t="shared" si="655"/>
        <v>22225</v>
      </c>
      <c r="R226" s="6">
        <f t="shared" si="655"/>
        <v>23260</v>
      </c>
      <c r="S226" s="11">
        <f t="shared" si="655"/>
        <v>24295</v>
      </c>
      <c r="T226" s="11">
        <f t="shared" si="655"/>
        <v>25330</v>
      </c>
      <c r="U226" s="11">
        <f t="shared" si="655"/>
        <v>26365</v>
      </c>
      <c r="V226" s="6">
        <f t="shared" si="655"/>
        <v>27400</v>
      </c>
      <c r="W226" s="6">
        <f t="shared" si="655"/>
        <v>28435</v>
      </c>
      <c r="X226" s="6">
        <f t="shared" si="655"/>
        <v>29470</v>
      </c>
      <c r="Y226" s="6">
        <f t="shared" si="655"/>
        <v>30505</v>
      </c>
      <c r="Z226" s="6">
        <f t="shared" si="655"/>
        <v>31540</v>
      </c>
      <c r="AA226" s="6">
        <f t="shared" si="655"/>
        <v>32575</v>
      </c>
      <c r="AB226" s="6">
        <f t="shared" si="655"/>
        <v>33610</v>
      </c>
      <c r="AC226" s="6">
        <f t="shared" si="655"/>
        <v>34645</v>
      </c>
      <c r="AD226" s="6">
        <f t="shared" si="655"/>
        <v>35680</v>
      </c>
      <c r="AE226" s="6">
        <f t="shared" si="655"/>
        <v>36715</v>
      </c>
      <c r="AF226" s="6">
        <f t="shared" si="655"/>
        <v>37750</v>
      </c>
      <c r="AG226" s="6">
        <f t="shared" si="655"/>
        <v>38785</v>
      </c>
      <c r="AH226" s="6">
        <f t="shared" si="655"/>
        <v>39820</v>
      </c>
      <c r="AI226" s="6">
        <f t="shared" si="655"/>
        <v>40855</v>
      </c>
      <c r="AJ226" s="6">
        <f t="shared" si="655"/>
        <v>41890</v>
      </c>
      <c r="AK226" s="6">
        <f t="shared" si="655"/>
        <v>42925</v>
      </c>
      <c r="AL226" s="6">
        <f t="shared" si="655"/>
        <v>43960</v>
      </c>
      <c r="AM226" s="121"/>
    </row>
    <row r="227" spans="1:39" s="30" customFormat="1" ht="16.899999999999999" customHeight="1" thickBot="1">
      <c r="A227" s="137"/>
      <c r="B227" s="104">
        <v>2016</v>
      </c>
      <c r="C227" s="7">
        <v>15880</v>
      </c>
      <c r="D227" s="110" t="s">
        <v>67</v>
      </c>
      <c r="E227" s="9">
        <v>1280</v>
      </c>
      <c r="F227" s="110" t="s">
        <v>67</v>
      </c>
      <c r="G227" s="10">
        <v>54280</v>
      </c>
      <c r="H227" s="84">
        <f>C227</f>
        <v>15880</v>
      </c>
      <c r="I227" s="6">
        <f>SUM(H227+1280)</f>
        <v>17160</v>
      </c>
      <c r="J227" s="6">
        <f t="shared" ref="J227:AL227" si="656">SUM(I227+1280)</f>
        <v>18440</v>
      </c>
      <c r="K227" s="6">
        <f t="shared" si="656"/>
        <v>19720</v>
      </c>
      <c r="L227" s="6">
        <f t="shared" si="656"/>
        <v>21000</v>
      </c>
      <c r="M227" s="6">
        <f t="shared" si="656"/>
        <v>22280</v>
      </c>
      <c r="N227" s="6">
        <f t="shared" si="656"/>
        <v>23560</v>
      </c>
      <c r="O227" s="6">
        <f t="shared" si="656"/>
        <v>24840</v>
      </c>
      <c r="P227" s="6">
        <f t="shared" si="656"/>
        <v>26120</v>
      </c>
      <c r="Q227" s="6">
        <f t="shared" si="656"/>
        <v>27400</v>
      </c>
      <c r="R227" s="6">
        <f t="shared" si="656"/>
        <v>28680</v>
      </c>
      <c r="S227" s="6">
        <f t="shared" si="656"/>
        <v>29960</v>
      </c>
      <c r="T227" s="6">
        <f t="shared" si="656"/>
        <v>31240</v>
      </c>
      <c r="U227" s="6">
        <f t="shared" si="656"/>
        <v>32520</v>
      </c>
      <c r="V227" s="6">
        <f t="shared" si="656"/>
        <v>33800</v>
      </c>
      <c r="W227" s="6">
        <f t="shared" si="656"/>
        <v>35080</v>
      </c>
      <c r="X227" s="6">
        <f t="shared" si="656"/>
        <v>36360</v>
      </c>
      <c r="Y227" s="6">
        <f t="shared" si="656"/>
        <v>37640</v>
      </c>
      <c r="Z227" s="6">
        <f t="shared" si="656"/>
        <v>38920</v>
      </c>
      <c r="AA227" s="6">
        <f t="shared" si="656"/>
        <v>40200</v>
      </c>
      <c r="AB227" s="6">
        <f t="shared" si="656"/>
        <v>41480</v>
      </c>
      <c r="AC227" s="6">
        <f t="shared" si="656"/>
        <v>42760</v>
      </c>
      <c r="AD227" s="6">
        <f t="shared" si="656"/>
        <v>44040</v>
      </c>
      <c r="AE227" s="6">
        <f t="shared" si="656"/>
        <v>45320</v>
      </c>
      <c r="AF227" s="6">
        <f t="shared" si="656"/>
        <v>46600</v>
      </c>
      <c r="AG227" s="6">
        <f t="shared" si="656"/>
        <v>47880</v>
      </c>
      <c r="AH227" s="6">
        <f t="shared" si="656"/>
        <v>49160</v>
      </c>
      <c r="AI227" s="6">
        <f t="shared" si="656"/>
        <v>50440</v>
      </c>
      <c r="AJ227" s="6">
        <f t="shared" si="656"/>
        <v>51720</v>
      </c>
      <c r="AK227" s="6">
        <f t="shared" si="656"/>
        <v>53000</v>
      </c>
      <c r="AL227" s="6">
        <f t="shared" si="656"/>
        <v>54280</v>
      </c>
      <c r="AM227" s="117"/>
    </row>
    <row r="228" spans="1:39" s="4" customFormat="1" ht="16.899999999999999" customHeight="1">
      <c r="A228" s="135">
        <v>17</v>
      </c>
      <c r="B228" s="85">
        <v>1972</v>
      </c>
      <c r="C228" s="41">
        <v>500</v>
      </c>
      <c r="D228" s="42" t="s">
        <v>67</v>
      </c>
      <c r="E228" s="43">
        <v>50</v>
      </c>
      <c r="F228" s="42" t="s">
        <v>67</v>
      </c>
      <c r="G228" s="44" t="s">
        <v>54</v>
      </c>
      <c r="H228" s="36">
        <f t="shared" si="553"/>
        <v>500</v>
      </c>
      <c r="I228" s="36">
        <f>SUM(H228+50)</f>
        <v>550</v>
      </c>
      <c r="J228" s="36">
        <f t="shared" ref="J228:W228" si="657">SUM(I228+50)</f>
        <v>600</v>
      </c>
      <c r="K228" s="36">
        <f t="shared" si="657"/>
        <v>650</v>
      </c>
      <c r="L228" s="36">
        <f t="shared" si="657"/>
        <v>700</v>
      </c>
      <c r="M228" s="36">
        <f t="shared" si="657"/>
        <v>750</v>
      </c>
      <c r="N228" s="36">
        <f t="shared" si="657"/>
        <v>800</v>
      </c>
      <c r="O228" s="36">
        <f t="shared" si="657"/>
        <v>850</v>
      </c>
      <c r="P228" s="36">
        <f t="shared" si="657"/>
        <v>900</v>
      </c>
      <c r="Q228" s="36">
        <f t="shared" si="657"/>
        <v>950</v>
      </c>
      <c r="R228" s="36">
        <f t="shared" si="657"/>
        <v>1000</v>
      </c>
      <c r="S228" s="36">
        <f t="shared" si="657"/>
        <v>1050</v>
      </c>
      <c r="T228" s="36">
        <f t="shared" si="657"/>
        <v>1100</v>
      </c>
      <c r="U228" s="36">
        <f t="shared" si="657"/>
        <v>1150</v>
      </c>
      <c r="V228" s="36">
        <f t="shared" si="657"/>
        <v>1200</v>
      </c>
      <c r="W228" s="36">
        <f t="shared" si="657"/>
        <v>1250</v>
      </c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116"/>
    </row>
    <row r="229" spans="1:39" s="4" customFormat="1" ht="16.899999999999999" customHeight="1">
      <c r="A229" s="136"/>
      <c r="B229" s="86">
        <v>1977</v>
      </c>
      <c r="C229" s="7">
        <v>900</v>
      </c>
      <c r="D229" s="8" t="s">
        <v>67</v>
      </c>
      <c r="E229" s="9">
        <v>50</v>
      </c>
      <c r="F229" s="8" t="s">
        <v>67</v>
      </c>
      <c r="G229" s="10" t="s">
        <v>84</v>
      </c>
      <c r="H229" s="11">
        <f t="shared" si="553"/>
        <v>900</v>
      </c>
      <c r="I229" s="11">
        <f>SUM(H229+50)</f>
        <v>950</v>
      </c>
      <c r="J229" s="11">
        <f>SUM(I229+50)</f>
        <v>1000</v>
      </c>
      <c r="K229" s="11">
        <f>SUM(J229+50)</f>
        <v>1050</v>
      </c>
      <c r="L229" s="11">
        <f>SUM(K229+50)</f>
        <v>1100</v>
      </c>
      <c r="M229" s="11">
        <f>SUM(L229+50)</f>
        <v>1150</v>
      </c>
      <c r="N229" s="11">
        <f>SUM(M229+60)</f>
        <v>1210</v>
      </c>
      <c r="O229" s="11">
        <f t="shared" ref="O229:W229" si="658">SUM(N229+60)</f>
        <v>1270</v>
      </c>
      <c r="P229" s="11">
        <f t="shared" si="658"/>
        <v>1330</v>
      </c>
      <c r="Q229" s="11">
        <f t="shared" si="658"/>
        <v>1390</v>
      </c>
      <c r="R229" s="11">
        <f t="shared" si="658"/>
        <v>1450</v>
      </c>
      <c r="S229" s="11">
        <f t="shared" si="658"/>
        <v>1510</v>
      </c>
      <c r="T229" s="11">
        <f t="shared" si="658"/>
        <v>1570</v>
      </c>
      <c r="U229" s="11">
        <f t="shared" si="658"/>
        <v>1630</v>
      </c>
      <c r="V229" s="11">
        <f t="shared" si="658"/>
        <v>1690</v>
      </c>
      <c r="W229" s="11">
        <f t="shared" si="658"/>
        <v>1750</v>
      </c>
      <c r="X229" s="11">
        <f>SUM(W229+100)</f>
        <v>1850</v>
      </c>
      <c r="Y229" s="11">
        <f>SUM(X229+100)</f>
        <v>1950</v>
      </c>
      <c r="Z229" s="11">
        <f>SUM(Y229+100)</f>
        <v>2050</v>
      </c>
      <c r="AA229" s="11">
        <f>SUM(Z229+100)</f>
        <v>2150</v>
      </c>
      <c r="AB229" s="11">
        <f>SUM(AA229+100)</f>
        <v>2250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3"/>
    </row>
    <row r="230" spans="1:39" s="4" customFormat="1" ht="16.899999999999999" customHeight="1">
      <c r="A230" s="136"/>
      <c r="B230" s="86">
        <v>1983</v>
      </c>
      <c r="C230" s="12">
        <v>1600</v>
      </c>
      <c r="D230" s="13" t="s">
        <v>67</v>
      </c>
      <c r="E230" s="14">
        <v>120</v>
      </c>
      <c r="F230" s="13" t="s">
        <v>67</v>
      </c>
      <c r="G230" s="15" t="s">
        <v>55</v>
      </c>
      <c r="H230" s="11">
        <f t="shared" si="553"/>
        <v>1600</v>
      </c>
      <c r="I230" s="11">
        <f>SUM(H230+120)</f>
        <v>1720</v>
      </c>
      <c r="J230" s="11">
        <f t="shared" ref="J230:AB230" si="659">SUM(I230+120)</f>
        <v>1840</v>
      </c>
      <c r="K230" s="11">
        <f t="shared" si="659"/>
        <v>1960</v>
      </c>
      <c r="L230" s="11">
        <f t="shared" si="659"/>
        <v>2080</v>
      </c>
      <c r="M230" s="11">
        <f t="shared" si="659"/>
        <v>2200</v>
      </c>
      <c r="N230" s="11">
        <f t="shared" si="659"/>
        <v>2320</v>
      </c>
      <c r="O230" s="11">
        <f t="shared" si="659"/>
        <v>2440</v>
      </c>
      <c r="P230" s="11">
        <f t="shared" si="659"/>
        <v>2560</v>
      </c>
      <c r="Q230" s="11">
        <f t="shared" si="659"/>
        <v>2680</v>
      </c>
      <c r="R230" s="11">
        <f t="shared" si="659"/>
        <v>2800</v>
      </c>
      <c r="S230" s="11">
        <f t="shared" si="659"/>
        <v>2920</v>
      </c>
      <c r="T230" s="11">
        <f t="shared" si="659"/>
        <v>3040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3"/>
    </row>
    <row r="231" spans="1:39" s="4" customFormat="1" ht="16.899999999999999" customHeight="1">
      <c r="A231" s="136"/>
      <c r="B231" s="86">
        <v>1983</v>
      </c>
      <c r="C231" s="7">
        <v>1600</v>
      </c>
      <c r="D231" s="8" t="s">
        <v>67</v>
      </c>
      <c r="E231" s="9">
        <v>120</v>
      </c>
      <c r="F231" s="8" t="s">
        <v>67</v>
      </c>
      <c r="G231" s="10" t="s">
        <v>56</v>
      </c>
      <c r="H231" s="11">
        <f t="shared" si="553"/>
        <v>1600</v>
      </c>
      <c r="I231" s="11">
        <f>SUM(H231+120)</f>
        <v>1720</v>
      </c>
      <c r="J231" s="11">
        <f t="shared" ref="J231:T231" si="660">SUM(I231+120)</f>
        <v>1840</v>
      </c>
      <c r="K231" s="11">
        <f t="shared" si="660"/>
        <v>1960</v>
      </c>
      <c r="L231" s="11">
        <f t="shared" si="660"/>
        <v>2080</v>
      </c>
      <c r="M231" s="11">
        <f t="shared" si="660"/>
        <v>2200</v>
      </c>
      <c r="N231" s="11">
        <f t="shared" si="660"/>
        <v>2320</v>
      </c>
      <c r="O231" s="11">
        <f t="shared" si="660"/>
        <v>2440</v>
      </c>
      <c r="P231" s="11">
        <f t="shared" si="660"/>
        <v>2560</v>
      </c>
      <c r="Q231" s="11">
        <f t="shared" si="660"/>
        <v>2680</v>
      </c>
      <c r="R231" s="11">
        <f t="shared" si="660"/>
        <v>2800</v>
      </c>
      <c r="S231" s="11">
        <f t="shared" si="660"/>
        <v>2920</v>
      </c>
      <c r="T231" s="11">
        <f t="shared" si="660"/>
        <v>3040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3"/>
    </row>
    <row r="232" spans="1:39" s="4" customFormat="1" ht="16.899999999999999" customHeight="1">
      <c r="A232" s="136"/>
      <c r="B232" s="86">
        <v>1987</v>
      </c>
      <c r="C232" s="12">
        <v>2065</v>
      </c>
      <c r="D232" s="13" t="s">
        <v>67</v>
      </c>
      <c r="E232" s="14">
        <v>155</v>
      </c>
      <c r="F232" s="13" t="s">
        <v>67</v>
      </c>
      <c r="G232" s="15">
        <v>3925</v>
      </c>
      <c r="H232" s="11">
        <f t="shared" si="553"/>
        <v>2065</v>
      </c>
      <c r="I232" s="11">
        <f>SUM(H232+155)</f>
        <v>2220</v>
      </c>
      <c r="J232" s="11">
        <f t="shared" ref="J232:T232" si="661">SUM(I232+155)</f>
        <v>2375</v>
      </c>
      <c r="K232" s="11">
        <f t="shared" si="661"/>
        <v>2530</v>
      </c>
      <c r="L232" s="11">
        <f t="shared" si="661"/>
        <v>2685</v>
      </c>
      <c r="M232" s="11">
        <f t="shared" si="661"/>
        <v>2840</v>
      </c>
      <c r="N232" s="11">
        <f t="shared" si="661"/>
        <v>2995</v>
      </c>
      <c r="O232" s="11">
        <f t="shared" si="661"/>
        <v>3150</v>
      </c>
      <c r="P232" s="11">
        <f t="shared" si="661"/>
        <v>3305</v>
      </c>
      <c r="Q232" s="11">
        <f t="shared" si="661"/>
        <v>3460</v>
      </c>
      <c r="R232" s="11">
        <f t="shared" si="661"/>
        <v>3615</v>
      </c>
      <c r="S232" s="11">
        <f t="shared" si="661"/>
        <v>3770</v>
      </c>
      <c r="T232" s="11">
        <f t="shared" si="661"/>
        <v>3925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3"/>
    </row>
    <row r="233" spans="1:39" s="4" customFormat="1" ht="16.899999999999999" customHeight="1">
      <c r="A233" s="136"/>
      <c r="B233" s="86">
        <v>1991</v>
      </c>
      <c r="C233" s="7">
        <v>2870</v>
      </c>
      <c r="D233" s="8" t="s">
        <v>67</v>
      </c>
      <c r="E233" s="9">
        <v>215</v>
      </c>
      <c r="F233" s="8" t="s">
        <v>67</v>
      </c>
      <c r="G233" s="10">
        <v>5450</v>
      </c>
      <c r="H233" s="11">
        <f t="shared" si="553"/>
        <v>2870</v>
      </c>
      <c r="I233" s="11">
        <f>SUM(H233+215)</f>
        <v>3085</v>
      </c>
      <c r="J233" s="11">
        <f t="shared" ref="J233:AB233" si="662">SUM(I233+215)</f>
        <v>3300</v>
      </c>
      <c r="K233" s="11">
        <f t="shared" si="662"/>
        <v>3515</v>
      </c>
      <c r="L233" s="11">
        <f t="shared" si="662"/>
        <v>3730</v>
      </c>
      <c r="M233" s="11">
        <f t="shared" si="662"/>
        <v>3945</v>
      </c>
      <c r="N233" s="11">
        <f t="shared" si="662"/>
        <v>4160</v>
      </c>
      <c r="O233" s="11">
        <f t="shared" si="662"/>
        <v>4375</v>
      </c>
      <c r="P233" s="11">
        <f t="shared" si="662"/>
        <v>4590</v>
      </c>
      <c r="Q233" s="11">
        <f t="shared" si="662"/>
        <v>4805</v>
      </c>
      <c r="R233" s="11">
        <f t="shared" si="662"/>
        <v>5020</v>
      </c>
      <c r="S233" s="11">
        <f t="shared" si="662"/>
        <v>5235</v>
      </c>
      <c r="T233" s="11">
        <f t="shared" si="662"/>
        <v>5450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3"/>
    </row>
    <row r="234" spans="1:39" s="4" customFormat="1" ht="16.899999999999999" customHeight="1">
      <c r="A234" s="136"/>
      <c r="B234" s="86">
        <v>1994</v>
      </c>
      <c r="C234" s="12">
        <v>3880</v>
      </c>
      <c r="D234" s="13" t="s">
        <v>67</v>
      </c>
      <c r="E234" s="14">
        <v>290</v>
      </c>
      <c r="F234" s="13" t="s">
        <v>67</v>
      </c>
      <c r="G234" s="15">
        <v>7360</v>
      </c>
      <c r="H234" s="11">
        <f t="shared" si="553"/>
        <v>3880</v>
      </c>
      <c r="I234" s="11">
        <f>SUM(H234+290)</f>
        <v>4170</v>
      </c>
      <c r="J234" s="11">
        <f t="shared" ref="J234:AB234" si="663">SUM(I234+290)</f>
        <v>4460</v>
      </c>
      <c r="K234" s="11">
        <f t="shared" si="663"/>
        <v>4750</v>
      </c>
      <c r="L234" s="11">
        <f t="shared" si="663"/>
        <v>5040</v>
      </c>
      <c r="M234" s="11">
        <f t="shared" si="663"/>
        <v>5330</v>
      </c>
      <c r="N234" s="11">
        <f t="shared" si="663"/>
        <v>5620</v>
      </c>
      <c r="O234" s="11">
        <f t="shared" si="663"/>
        <v>5910</v>
      </c>
      <c r="P234" s="11">
        <f t="shared" si="663"/>
        <v>6200</v>
      </c>
      <c r="Q234" s="11">
        <f t="shared" si="663"/>
        <v>6490</v>
      </c>
      <c r="R234" s="11">
        <f t="shared" si="663"/>
        <v>6780</v>
      </c>
      <c r="S234" s="11">
        <f t="shared" si="663"/>
        <v>7070</v>
      </c>
      <c r="T234" s="11">
        <f t="shared" si="663"/>
        <v>7360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3"/>
    </row>
    <row r="235" spans="1:39" s="4" customFormat="1" ht="16.899999999999999" customHeight="1">
      <c r="A235" s="136"/>
      <c r="B235" s="86">
        <v>2001</v>
      </c>
      <c r="C235" s="7">
        <v>6210</v>
      </c>
      <c r="D235" s="8" t="s">
        <v>67</v>
      </c>
      <c r="E235" s="9">
        <v>465</v>
      </c>
      <c r="F235" s="8" t="s">
        <v>67</v>
      </c>
      <c r="G235" s="10">
        <v>15510</v>
      </c>
      <c r="H235" s="11">
        <f t="shared" si="553"/>
        <v>6210</v>
      </c>
      <c r="I235" s="11">
        <f>SUM(H235+465)</f>
        <v>6675</v>
      </c>
      <c r="J235" s="11">
        <f t="shared" ref="J235:AB235" si="664">SUM(I235+465)</f>
        <v>7140</v>
      </c>
      <c r="K235" s="11">
        <f t="shared" si="664"/>
        <v>7605</v>
      </c>
      <c r="L235" s="11">
        <f t="shared" si="664"/>
        <v>8070</v>
      </c>
      <c r="M235" s="11">
        <f t="shared" si="664"/>
        <v>8535</v>
      </c>
      <c r="N235" s="11">
        <f t="shared" si="664"/>
        <v>9000</v>
      </c>
      <c r="O235" s="11">
        <f t="shared" si="664"/>
        <v>9465</v>
      </c>
      <c r="P235" s="11">
        <f t="shared" si="664"/>
        <v>9930</v>
      </c>
      <c r="Q235" s="11">
        <f t="shared" si="664"/>
        <v>10395</v>
      </c>
      <c r="R235" s="11">
        <f t="shared" si="664"/>
        <v>10860</v>
      </c>
      <c r="S235" s="11">
        <f t="shared" si="664"/>
        <v>11325</v>
      </c>
      <c r="T235" s="11">
        <f t="shared" si="664"/>
        <v>11790</v>
      </c>
      <c r="U235" s="11">
        <f t="shared" si="664"/>
        <v>12255</v>
      </c>
      <c r="V235" s="11">
        <f t="shared" si="664"/>
        <v>12720</v>
      </c>
      <c r="W235" s="11">
        <f t="shared" si="664"/>
        <v>13185</v>
      </c>
      <c r="X235" s="11">
        <f t="shared" si="664"/>
        <v>13650</v>
      </c>
      <c r="Y235" s="11">
        <f t="shared" si="664"/>
        <v>14115</v>
      </c>
      <c r="Z235" s="11">
        <f t="shared" si="664"/>
        <v>14580</v>
      </c>
      <c r="AA235" s="11">
        <f t="shared" si="664"/>
        <v>15045</v>
      </c>
      <c r="AB235" s="11">
        <f t="shared" si="664"/>
        <v>15510</v>
      </c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3"/>
    </row>
    <row r="236" spans="1:39" s="4" customFormat="1" ht="16.899999999999999" customHeight="1">
      <c r="A236" s="136"/>
      <c r="B236" s="86">
        <v>2005</v>
      </c>
      <c r="C236" s="12">
        <v>7140</v>
      </c>
      <c r="D236" s="13" t="s">
        <v>67</v>
      </c>
      <c r="E236" s="14">
        <v>535</v>
      </c>
      <c r="F236" s="13" t="s">
        <v>67</v>
      </c>
      <c r="G236" s="15">
        <v>17840</v>
      </c>
      <c r="H236" s="11">
        <f t="shared" si="553"/>
        <v>7140</v>
      </c>
      <c r="I236" s="11">
        <f>SUM(H236+535)</f>
        <v>7675</v>
      </c>
      <c r="J236" s="11">
        <f t="shared" ref="J236:AB236" si="665">SUM(I236+535)</f>
        <v>8210</v>
      </c>
      <c r="K236" s="11">
        <f t="shared" si="665"/>
        <v>8745</v>
      </c>
      <c r="L236" s="11">
        <f t="shared" si="665"/>
        <v>9280</v>
      </c>
      <c r="M236" s="11">
        <f t="shared" si="665"/>
        <v>9815</v>
      </c>
      <c r="N236" s="11">
        <f t="shared" si="665"/>
        <v>10350</v>
      </c>
      <c r="O236" s="11">
        <f t="shared" si="665"/>
        <v>10885</v>
      </c>
      <c r="P236" s="11">
        <f t="shared" si="665"/>
        <v>11420</v>
      </c>
      <c r="Q236" s="11">
        <f t="shared" si="665"/>
        <v>11955</v>
      </c>
      <c r="R236" s="11">
        <f t="shared" si="665"/>
        <v>12490</v>
      </c>
      <c r="S236" s="11">
        <f t="shared" si="665"/>
        <v>13025</v>
      </c>
      <c r="T236" s="11">
        <f t="shared" si="665"/>
        <v>13560</v>
      </c>
      <c r="U236" s="11">
        <f t="shared" si="665"/>
        <v>14095</v>
      </c>
      <c r="V236" s="11">
        <f t="shared" si="665"/>
        <v>14630</v>
      </c>
      <c r="W236" s="11">
        <f t="shared" si="665"/>
        <v>15165</v>
      </c>
      <c r="X236" s="11">
        <f t="shared" si="665"/>
        <v>15700</v>
      </c>
      <c r="Y236" s="11">
        <f t="shared" si="665"/>
        <v>16235</v>
      </c>
      <c r="Z236" s="11">
        <f t="shared" si="665"/>
        <v>16770</v>
      </c>
      <c r="AA236" s="11">
        <f t="shared" si="665"/>
        <v>17305</v>
      </c>
      <c r="AB236" s="11">
        <f t="shared" si="665"/>
        <v>17840</v>
      </c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3">
        <f>SUM(C236*45%)</f>
        <v>3213</v>
      </c>
    </row>
    <row r="237" spans="1:39" s="4" customFormat="1" ht="16.899999999999999" customHeight="1">
      <c r="A237" s="136"/>
      <c r="B237" s="86">
        <v>2007</v>
      </c>
      <c r="C237" s="7">
        <v>8210</v>
      </c>
      <c r="D237" s="8" t="s">
        <v>67</v>
      </c>
      <c r="E237" s="9">
        <v>615</v>
      </c>
      <c r="F237" s="8" t="s">
        <v>67</v>
      </c>
      <c r="G237" s="10">
        <v>20510</v>
      </c>
      <c r="H237" s="11">
        <f t="shared" si="553"/>
        <v>8210</v>
      </c>
      <c r="I237" s="11">
        <f>SUM(H237+615)</f>
        <v>8825</v>
      </c>
      <c r="J237" s="11">
        <f t="shared" ref="J237:AB237" si="666">SUM(I237+615)</f>
        <v>9440</v>
      </c>
      <c r="K237" s="11">
        <f t="shared" si="666"/>
        <v>10055</v>
      </c>
      <c r="L237" s="11">
        <f t="shared" si="666"/>
        <v>10670</v>
      </c>
      <c r="M237" s="11">
        <f t="shared" si="666"/>
        <v>11285</v>
      </c>
      <c r="N237" s="11">
        <f t="shared" si="666"/>
        <v>11900</v>
      </c>
      <c r="O237" s="11">
        <f t="shared" si="666"/>
        <v>12515</v>
      </c>
      <c r="P237" s="11">
        <f t="shared" si="666"/>
        <v>13130</v>
      </c>
      <c r="Q237" s="11">
        <f t="shared" si="666"/>
        <v>13745</v>
      </c>
      <c r="R237" s="11">
        <f t="shared" si="666"/>
        <v>14360</v>
      </c>
      <c r="S237" s="11">
        <f t="shared" si="666"/>
        <v>14975</v>
      </c>
      <c r="T237" s="11">
        <f t="shared" si="666"/>
        <v>15590</v>
      </c>
      <c r="U237" s="11">
        <f t="shared" si="666"/>
        <v>16205</v>
      </c>
      <c r="V237" s="11">
        <f t="shared" si="666"/>
        <v>16820</v>
      </c>
      <c r="W237" s="11">
        <f t="shared" si="666"/>
        <v>17435</v>
      </c>
      <c r="X237" s="11">
        <f t="shared" si="666"/>
        <v>18050</v>
      </c>
      <c r="Y237" s="11">
        <f t="shared" si="666"/>
        <v>18665</v>
      </c>
      <c r="Z237" s="11">
        <f t="shared" si="666"/>
        <v>19280</v>
      </c>
      <c r="AA237" s="11">
        <f t="shared" si="666"/>
        <v>19895</v>
      </c>
      <c r="AB237" s="11">
        <f t="shared" si="666"/>
        <v>20510</v>
      </c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3">
        <f>SUM(C237*45%)</f>
        <v>3694.5</v>
      </c>
    </row>
    <row r="238" spans="1:39" s="4" customFormat="1" ht="16.899999999999999" customHeight="1">
      <c r="A238" s="136"/>
      <c r="B238" s="94">
        <v>2008</v>
      </c>
      <c r="C238" s="12">
        <v>9850</v>
      </c>
      <c r="D238" s="13" t="s">
        <v>67</v>
      </c>
      <c r="E238" s="14">
        <v>740</v>
      </c>
      <c r="F238" s="13" t="s">
        <v>67</v>
      </c>
      <c r="G238" s="15">
        <v>24850</v>
      </c>
      <c r="H238" s="98">
        <f>C238</f>
        <v>9850</v>
      </c>
      <c r="I238" s="11">
        <f>SUM(H238+740)</f>
        <v>10590</v>
      </c>
      <c r="J238" s="11">
        <f t="shared" ref="J238:AB238" si="667">SUM(I238+740)</f>
        <v>11330</v>
      </c>
      <c r="K238" s="11">
        <f t="shared" si="667"/>
        <v>12070</v>
      </c>
      <c r="L238" s="11">
        <f t="shared" si="667"/>
        <v>12810</v>
      </c>
      <c r="M238" s="11">
        <f t="shared" si="667"/>
        <v>13550</v>
      </c>
      <c r="N238" s="11">
        <f t="shared" si="667"/>
        <v>14290</v>
      </c>
      <c r="O238" s="11">
        <f t="shared" si="667"/>
        <v>15030</v>
      </c>
      <c r="P238" s="11">
        <f t="shared" si="667"/>
        <v>15770</v>
      </c>
      <c r="Q238" s="11">
        <f t="shared" si="667"/>
        <v>16510</v>
      </c>
      <c r="R238" s="11">
        <f t="shared" si="667"/>
        <v>17250</v>
      </c>
      <c r="S238" s="11">
        <f t="shared" si="667"/>
        <v>17990</v>
      </c>
      <c r="T238" s="11">
        <f t="shared" si="667"/>
        <v>18730</v>
      </c>
      <c r="U238" s="11">
        <f t="shared" si="667"/>
        <v>19470</v>
      </c>
      <c r="V238" s="11">
        <f t="shared" si="667"/>
        <v>20210</v>
      </c>
      <c r="W238" s="11">
        <f t="shared" si="667"/>
        <v>20950</v>
      </c>
      <c r="X238" s="11">
        <f t="shared" si="667"/>
        <v>21690</v>
      </c>
      <c r="Y238" s="11">
        <f t="shared" si="667"/>
        <v>22430</v>
      </c>
      <c r="Z238" s="11">
        <f t="shared" si="667"/>
        <v>23170</v>
      </c>
      <c r="AA238" s="11">
        <f t="shared" si="667"/>
        <v>23910</v>
      </c>
      <c r="AB238" s="11">
        <f t="shared" si="667"/>
        <v>24650</v>
      </c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3">
        <f>SUM(C238*45%)</f>
        <v>4432.5</v>
      </c>
    </row>
    <row r="239" spans="1:39" s="30" customFormat="1" ht="16.899999999999999" customHeight="1">
      <c r="A239" s="136"/>
      <c r="B239" s="86">
        <v>2011</v>
      </c>
      <c r="C239" s="12">
        <v>16000</v>
      </c>
      <c r="D239" s="13" t="s">
        <v>67</v>
      </c>
      <c r="E239" s="14">
        <v>1200</v>
      </c>
      <c r="F239" s="13" t="s">
        <v>67</v>
      </c>
      <c r="G239" s="15">
        <f>AB239</f>
        <v>40000</v>
      </c>
      <c r="H239" s="11">
        <f>C239</f>
        <v>16000</v>
      </c>
      <c r="I239" s="11">
        <f>SUM(H239+1200)</f>
        <v>17200</v>
      </c>
      <c r="J239" s="11">
        <f t="shared" ref="J239:AB239" si="668">SUM(I239+1200)</f>
        <v>18400</v>
      </c>
      <c r="K239" s="11">
        <f t="shared" si="668"/>
        <v>19600</v>
      </c>
      <c r="L239" s="11">
        <f t="shared" si="668"/>
        <v>20800</v>
      </c>
      <c r="M239" s="11">
        <f t="shared" si="668"/>
        <v>22000</v>
      </c>
      <c r="N239" s="11">
        <f t="shared" si="668"/>
        <v>23200</v>
      </c>
      <c r="O239" s="11">
        <f t="shared" si="668"/>
        <v>24400</v>
      </c>
      <c r="P239" s="11">
        <f t="shared" si="668"/>
        <v>25600</v>
      </c>
      <c r="Q239" s="11">
        <f t="shared" si="668"/>
        <v>26800</v>
      </c>
      <c r="R239" s="11">
        <f t="shared" si="668"/>
        <v>28000</v>
      </c>
      <c r="S239" s="11">
        <f t="shared" si="668"/>
        <v>29200</v>
      </c>
      <c r="T239" s="11">
        <f t="shared" si="668"/>
        <v>30400</v>
      </c>
      <c r="U239" s="11">
        <f t="shared" si="668"/>
        <v>31600</v>
      </c>
      <c r="V239" s="11">
        <f t="shared" si="668"/>
        <v>32800</v>
      </c>
      <c r="W239" s="11">
        <f t="shared" si="668"/>
        <v>34000</v>
      </c>
      <c r="X239" s="11">
        <f t="shared" si="668"/>
        <v>35200</v>
      </c>
      <c r="Y239" s="11">
        <f t="shared" si="668"/>
        <v>36400</v>
      </c>
      <c r="Z239" s="11">
        <f t="shared" si="668"/>
        <v>37600</v>
      </c>
      <c r="AA239" s="11">
        <f t="shared" si="668"/>
        <v>38800</v>
      </c>
      <c r="AB239" s="11">
        <f t="shared" si="668"/>
        <v>40000</v>
      </c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3"/>
    </row>
    <row r="240" spans="1:39" s="30" customFormat="1" ht="16.899999999999999" customHeight="1">
      <c r="A240" s="136"/>
      <c r="B240" s="86">
        <v>2015</v>
      </c>
      <c r="C240" s="12">
        <v>20680</v>
      </c>
      <c r="D240" s="13" t="s">
        <v>67</v>
      </c>
      <c r="E240" s="14">
        <v>1555</v>
      </c>
      <c r="F240" s="13" t="s">
        <v>67</v>
      </c>
      <c r="G240" s="15">
        <v>51780</v>
      </c>
      <c r="H240" s="11">
        <f>C240</f>
        <v>20680</v>
      </c>
      <c r="I240" s="11">
        <f>SUM(H240+1555)</f>
        <v>22235</v>
      </c>
      <c r="J240" s="11">
        <f t="shared" ref="J240:AB240" si="669">SUM(I240+1555)</f>
        <v>23790</v>
      </c>
      <c r="K240" s="11">
        <f t="shared" si="669"/>
        <v>25345</v>
      </c>
      <c r="L240" s="11">
        <f t="shared" si="669"/>
        <v>26900</v>
      </c>
      <c r="M240" s="11">
        <f t="shared" si="669"/>
        <v>28455</v>
      </c>
      <c r="N240" s="11">
        <f t="shared" si="669"/>
        <v>30010</v>
      </c>
      <c r="O240" s="11">
        <f t="shared" si="669"/>
        <v>31565</v>
      </c>
      <c r="P240" s="11">
        <f t="shared" si="669"/>
        <v>33120</v>
      </c>
      <c r="Q240" s="11">
        <f t="shared" si="669"/>
        <v>34675</v>
      </c>
      <c r="R240" s="11">
        <f t="shared" si="669"/>
        <v>36230</v>
      </c>
      <c r="S240" s="11">
        <f t="shared" si="669"/>
        <v>37785</v>
      </c>
      <c r="T240" s="11">
        <f t="shared" si="669"/>
        <v>39340</v>
      </c>
      <c r="U240" s="11">
        <f t="shared" si="669"/>
        <v>40895</v>
      </c>
      <c r="V240" s="11">
        <f t="shared" si="669"/>
        <v>42450</v>
      </c>
      <c r="W240" s="11">
        <f t="shared" si="669"/>
        <v>44005</v>
      </c>
      <c r="X240" s="11">
        <f t="shared" si="669"/>
        <v>45560</v>
      </c>
      <c r="Y240" s="11">
        <f t="shared" si="669"/>
        <v>47115</v>
      </c>
      <c r="Z240" s="11">
        <f t="shared" si="669"/>
        <v>48670</v>
      </c>
      <c r="AA240" s="11">
        <f t="shared" si="669"/>
        <v>50225</v>
      </c>
      <c r="AB240" s="11">
        <f t="shared" si="669"/>
        <v>51780</v>
      </c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3"/>
    </row>
    <row r="241" spans="1:39" s="30" customFormat="1" ht="16.899999999999999" customHeight="1" thickBot="1">
      <c r="A241" s="137"/>
      <c r="B241" s="96">
        <v>2016</v>
      </c>
      <c r="C241" s="32">
        <v>25440</v>
      </c>
      <c r="D241" s="109" t="s">
        <v>67</v>
      </c>
      <c r="E241" s="33">
        <v>1930</v>
      </c>
      <c r="F241" s="109" t="s">
        <v>67</v>
      </c>
      <c r="G241" s="34">
        <v>64040</v>
      </c>
      <c r="H241" s="31">
        <f>C241</f>
        <v>25440</v>
      </c>
      <c r="I241" s="11">
        <f>SUM(H241+1930)</f>
        <v>27370</v>
      </c>
      <c r="J241" s="11">
        <f t="shared" ref="J241:AB241" si="670">SUM(I241+1930)</f>
        <v>29300</v>
      </c>
      <c r="K241" s="11">
        <f t="shared" si="670"/>
        <v>31230</v>
      </c>
      <c r="L241" s="11">
        <f t="shared" si="670"/>
        <v>33160</v>
      </c>
      <c r="M241" s="11">
        <f t="shared" si="670"/>
        <v>35090</v>
      </c>
      <c r="N241" s="11">
        <f t="shared" si="670"/>
        <v>37020</v>
      </c>
      <c r="O241" s="11">
        <f t="shared" si="670"/>
        <v>38950</v>
      </c>
      <c r="P241" s="11">
        <f t="shared" si="670"/>
        <v>40880</v>
      </c>
      <c r="Q241" s="11">
        <f t="shared" si="670"/>
        <v>42810</v>
      </c>
      <c r="R241" s="11">
        <f t="shared" si="670"/>
        <v>44740</v>
      </c>
      <c r="S241" s="11">
        <f t="shared" si="670"/>
        <v>46670</v>
      </c>
      <c r="T241" s="11">
        <f t="shared" si="670"/>
        <v>48600</v>
      </c>
      <c r="U241" s="11">
        <f t="shared" si="670"/>
        <v>50530</v>
      </c>
      <c r="V241" s="11">
        <f t="shared" si="670"/>
        <v>52460</v>
      </c>
      <c r="W241" s="11">
        <f t="shared" si="670"/>
        <v>54390</v>
      </c>
      <c r="X241" s="11">
        <f t="shared" si="670"/>
        <v>56320</v>
      </c>
      <c r="Y241" s="11">
        <f t="shared" si="670"/>
        <v>58250</v>
      </c>
      <c r="Z241" s="11">
        <f t="shared" si="670"/>
        <v>60180</v>
      </c>
      <c r="AA241" s="11">
        <f t="shared" si="670"/>
        <v>62110</v>
      </c>
      <c r="AB241" s="11">
        <f t="shared" si="670"/>
        <v>64040</v>
      </c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120"/>
    </row>
    <row r="242" spans="1:39" s="4" customFormat="1" ht="16.899999999999999" customHeight="1">
      <c r="A242" s="135">
        <v>18</v>
      </c>
      <c r="B242" s="85">
        <v>1972</v>
      </c>
      <c r="C242" s="37">
        <v>1000</v>
      </c>
      <c r="D242" s="38" t="s">
        <v>67</v>
      </c>
      <c r="E242" s="39">
        <v>75</v>
      </c>
      <c r="F242" s="38" t="s">
        <v>67</v>
      </c>
      <c r="G242" s="40">
        <v>1750</v>
      </c>
      <c r="H242" s="36">
        <f t="shared" si="553"/>
        <v>1000</v>
      </c>
      <c r="I242" s="36">
        <f>SUM(H242+75)</f>
        <v>1075</v>
      </c>
      <c r="J242" s="36">
        <f t="shared" ref="J242:R242" si="671">SUM(I242+75)</f>
        <v>1150</v>
      </c>
      <c r="K242" s="36">
        <f t="shared" si="671"/>
        <v>1225</v>
      </c>
      <c r="L242" s="36">
        <f t="shared" si="671"/>
        <v>1300</v>
      </c>
      <c r="M242" s="36">
        <f t="shared" si="671"/>
        <v>1375</v>
      </c>
      <c r="N242" s="36">
        <f t="shared" si="671"/>
        <v>1450</v>
      </c>
      <c r="O242" s="36">
        <f t="shared" si="671"/>
        <v>1525</v>
      </c>
      <c r="P242" s="36">
        <f t="shared" si="671"/>
        <v>1600</v>
      </c>
      <c r="Q242" s="36">
        <f t="shared" si="671"/>
        <v>1675</v>
      </c>
      <c r="R242" s="36">
        <f t="shared" si="671"/>
        <v>1750</v>
      </c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116"/>
    </row>
    <row r="243" spans="1:39" s="4" customFormat="1" ht="16.899999999999999" customHeight="1">
      <c r="A243" s="136"/>
      <c r="B243" s="86">
        <v>1977</v>
      </c>
      <c r="C243" s="12">
        <v>1350</v>
      </c>
      <c r="D243" s="13" t="s">
        <v>67</v>
      </c>
      <c r="E243" s="14">
        <v>75</v>
      </c>
      <c r="F243" s="13" t="s">
        <v>67</v>
      </c>
      <c r="G243" s="15" t="s">
        <v>57</v>
      </c>
      <c r="H243" s="11">
        <f t="shared" si="553"/>
        <v>1350</v>
      </c>
      <c r="I243" s="11">
        <f>SUM(H243+75)</f>
        <v>1425</v>
      </c>
      <c r="J243" s="11">
        <f>SUM(I243+75)</f>
        <v>1500</v>
      </c>
      <c r="K243" s="11">
        <f>SUM(J243+75)</f>
        <v>1575</v>
      </c>
      <c r="L243" s="11">
        <f>SUM(K243+75)</f>
        <v>1650</v>
      </c>
      <c r="M243" s="11">
        <f>SUM(L243+100)</f>
        <v>1750</v>
      </c>
      <c r="N243" s="11">
        <f t="shared" ref="N243:V243" si="672">SUM(M243+100)</f>
        <v>1850</v>
      </c>
      <c r="O243" s="11">
        <f t="shared" si="672"/>
        <v>1950</v>
      </c>
      <c r="P243" s="11">
        <f t="shared" si="672"/>
        <v>2050</v>
      </c>
      <c r="Q243" s="11">
        <f t="shared" si="672"/>
        <v>2150</v>
      </c>
      <c r="R243" s="11">
        <f t="shared" si="672"/>
        <v>2250</v>
      </c>
      <c r="S243" s="11">
        <f t="shared" si="672"/>
        <v>2350</v>
      </c>
      <c r="T243" s="11">
        <f t="shared" si="672"/>
        <v>2450</v>
      </c>
      <c r="U243" s="11">
        <f t="shared" si="672"/>
        <v>2550</v>
      </c>
      <c r="V243" s="11">
        <f t="shared" si="672"/>
        <v>2650</v>
      </c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3"/>
    </row>
    <row r="244" spans="1:39" s="4" customFormat="1" ht="16.899999999999999" customHeight="1">
      <c r="A244" s="136"/>
      <c r="B244" s="86">
        <v>1983</v>
      </c>
      <c r="C244" s="7">
        <v>2100</v>
      </c>
      <c r="D244" s="8" t="s">
        <v>67</v>
      </c>
      <c r="E244" s="9">
        <v>150</v>
      </c>
      <c r="F244" s="8" t="s">
        <v>67</v>
      </c>
      <c r="G244" s="10" t="s">
        <v>58</v>
      </c>
      <c r="H244" s="11">
        <f t="shared" si="553"/>
        <v>2100</v>
      </c>
      <c r="I244" s="11">
        <f>SUM(H244+150)</f>
        <v>2250</v>
      </c>
      <c r="J244" s="11">
        <f t="shared" ref="J244:V244" si="673">SUM(I244+150)</f>
        <v>2400</v>
      </c>
      <c r="K244" s="11">
        <f t="shared" si="673"/>
        <v>2550</v>
      </c>
      <c r="L244" s="11">
        <f t="shared" si="673"/>
        <v>2700</v>
      </c>
      <c r="M244" s="11">
        <f t="shared" si="673"/>
        <v>2850</v>
      </c>
      <c r="N244" s="11">
        <f t="shared" si="673"/>
        <v>3000</v>
      </c>
      <c r="O244" s="11">
        <f t="shared" si="673"/>
        <v>3150</v>
      </c>
      <c r="P244" s="11">
        <f t="shared" si="673"/>
        <v>3300</v>
      </c>
      <c r="Q244" s="11">
        <f t="shared" si="673"/>
        <v>3450</v>
      </c>
      <c r="R244" s="11">
        <f t="shared" si="673"/>
        <v>3600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3"/>
    </row>
    <row r="245" spans="1:39" s="4" customFormat="1" ht="16.899999999999999" customHeight="1">
      <c r="A245" s="136"/>
      <c r="B245" s="86">
        <v>1983</v>
      </c>
      <c r="C245" s="12">
        <v>2100</v>
      </c>
      <c r="D245" s="13" t="s">
        <v>67</v>
      </c>
      <c r="E245" s="14">
        <v>150</v>
      </c>
      <c r="F245" s="13" t="s">
        <v>67</v>
      </c>
      <c r="G245" s="15" t="s">
        <v>59</v>
      </c>
      <c r="H245" s="11">
        <f t="shared" si="553"/>
        <v>2100</v>
      </c>
      <c r="I245" s="11">
        <f>SUM(H245+150)</f>
        <v>2250</v>
      </c>
      <c r="J245" s="11">
        <f>SUM(I245+150)</f>
        <v>2400</v>
      </c>
      <c r="K245" s="11">
        <f>SUM(J245+150)</f>
        <v>2550</v>
      </c>
      <c r="L245" s="11">
        <f>SUM(K245+150)</f>
        <v>2700</v>
      </c>
      <c r="M245" s="11">
        <f t="shared" ref="M244:P245" si="674">SUM(L245+150)</f>
        <v>2850</v>
      </c>
      <c r="N245" s="11">
        <f t="shared" si="674"/>
        <v>3000</v>
      </c>
      <c r="O245" s="11">
        <f t="shared" si="674"/>
        <v>3150</v>
      </c>
      <c r="P245" s="11">
        <f t="shared" si="674"/>
        <v>3300</v>
      </c>
      <c r="Q245" s="11">
        <f>SUM(P245+150)</f>
        <v>3450</v>
      </c>
      <c r="R245" s="11">
        <f>SUM(Q245+150)</f>
        <v>3600</v>
      </c>
      <c r="S245" s="11">
        <f>SUM(R245+0)</f>
        <v>3600</v>
      </c>
      <c r="T245" s="11">
        <f>SUM(S245+0)</f>
        <v>3600</v>
      </c>
      <c r="U245" s="11">
        <f>SUM(T245+0)</f>
        <v>3600</v>
      </c>
      <c r="V245" s="11">
        <f>SUM(U245+0)</f>
        <v>3600</v>
      </c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3"/>
    </row>
    <row r="246" spans="1:39" s="4" customFormat="1" ht="16.899999999999999" customHeight="1">
      <c r="A246" s="136"/>
      <c r="B246" s="86">
        <v>1987</v>
      </c>
      <c r="C246" s="7">
        <v>2710</v>
      </c>
      <c r="D246" s="8" t="s">
        <v>67</v>
      </c>
      <c r="E246" s="9">
        <v>195</v>
      </c>
      <c r="F246" s="8" t="s">
        <v>67</v>
      </c>
      <c r="G246" s="10">
        <v>4660</v>
      </c>
      <c r="H246" s="11">
        <f t="shared" si="553"/>
        <v>2710</v>
      </c>
      <c r="I246" s="11">
        <f>SUM(H246+195)</f>
        <v>2905</v>
      </c>
      <c r="J246" s="11">
        <f t="shared" ref="J246:R246" si="675">SUM(I246+195)</f>
        <v>3100</v>
      </c>
      <c r="K246" s="11">
        <f t="shared" si="675"/>
        <v>3295</v>
      </c>
      <c r="L246" s="11">
        <f t="shared" si="675"/>
        <v>3490</v>
      </c>
      <c r="M246" s="11">
        <f t="shared" si="675"/>
        <v>3685</v>
      </c>
      <c r="N246" s="11">
        <f t="shared" si="675"/>
        <v>3880</v>
      </c>
      <c r="O246" s="11">
        <f t="shared" si="675"/>
        <v>4075</v>
      </c>
      <c r="P246" s="11">
        <f t="shared" si="675"/>
        <v>4270</v>
      </c>
      <c r="Q246" s="11">
        <f t="shared" si="675"/>
        <v>4465</v>
      </c>
      <c r="R246" s="11">
        <f t="shared" si="675"/>
        <v>4660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3"/>
    </row>
    <row r="247" spans="1:39" s="4" customFormat="1" ht="16.899999999999999" customHeight="1">
      <c r="A247" s="136"/>
      <c r="B247" s="86">
        <v>1991</v>
      </c>
      <c r="C247" s="12">
        <v>3765</v>
      </c>
      <c r="D247" s="13" t="s">
        <v>67</v>
      </c>
      <c r="E247" s="14">
        <v>271</v>
      </c>
      <c r="F247" s="13" t="s">
        <v>67</v>
      </c>
      <c r="G247" s="15">
        <v>6475</v>
      </c>
      <c r="H247" s="11">
        <f t="shared" si="553"/>
        <v>3765</v>
      </c>
      <c r="I247" s="11">
        <f>SUM(H247+271)</f>
        <v>4036</v>
      </c>
      <c r="J247" s="11">
        <f t="shared" ref="J247:R247" si="676">SUM(I247+271)</f>
        <v>4307</v>
      </c>
      <c r="K247" s="11">
        <f t="shared" si="676"/>
        <v>4578</v>
      </c>
      <c r="L247" s="11">
        <f t="shared" si="676"/>
        <v>4849</v>
      </c>
      <c r="M247" s="11">
        <f t="shared" si="676"/>
        <v>5120</v>
      </c>
      <c r="N247" s="11">
        <f t="shared" si="676"/>
        <v>5391</v>
      </c>
      <c r="O247" s="11">
        <f t="shared" si="676"/>
        <v>5662</v>
      </c>
      <c r="P247" s="11">
        <f t="shared" si="676"/>
        <v>5933</v>
      </c>
      <c r="Q247" s="11">
        <f t="shared" si="676"/>
        <v>6204</v>
      </c>
      <c r="R247" s="11">
        <f t="shared" si="676"/>
        <v>6475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3"/>
    </row>
    <row r="248" spans="1:39" s="4" customFormat="1" ht="16.899999999999999" customHeight="1">
      <c r="A248" s="136"/>
      <c r="B248" s="86">
        <v>1994</v>
      </c>
      <c r="C248" s="7">
        <v>5085</v>
      </c>
      <c r="D248" s="8" t="s">
        <v>67</v>
      </c>
      <c r="E248" s="9">
        <v>366</v>
      </c>
      <c r="F248" s="8" t="s">
        <v>67</v>
      </c>
      <c r="G248" s="10">
        <v>8745</v>
      </c>
      <c r="H248" s="11">
        <f t="shared" ref="H248:H307" si="677">C248</f>
        <v>5085</v>
      </c>
      <c r="I248" s="11">
        <f>SUM(H248+366)</f>
        <v>5451</v>
      </c>
      <c r="J248" s="11">
        <f t="shared" ref="J248:AB248" si="678">SUM(I248+366)</f>
        <v>5817</v>
      </c>
      <c r="K248" s="11">
        <f t="shared" si="678"/>
        <v>6183</v>
      </c>
      <c r="L248" s="11">
        <f t="shared" si="678"/>
        <v>6549</v>
      </c>
      <c r="M248" s="11">
        <f t="shared" si="678"/>
        <v>6915</v>
      </c>
      <c r="N248" s="11">
        <f t="shared" si="678"/>
        <v>7281</v>
      </c>
      <c r="O248" s="11">
        <f t="shared" si="678"/>
        <v>7647</v>
      </c>
      <c r="P248" s="11">
        <f t="shared" si="678"/>
        <v>8013</v>
      </c>
      <c r="Q248" s="11">
        <f t="shared" si="678"/>
        <v>8379</v>
      </c>
      <c r="R248" s="11">
        <f t="shared" si="678"/>
        <v>8745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3"/>
    </row>
    <row r="249" spans="1:39" s="4" customFormat="1" ht="16.899999999999999" customHeight="1">
      <c r="A249" s="136"/>
      <c r="B249" s="86">
        <v>2001</v>
      </c>
      <c r="C249" s="12">
        <v>8135</v>
      </c>
      <c r="D249" s="13" t="s">
        <v>67</v>
      </c>
      <c r="E249" s="14">
        <v>585</v>
      </c>
      <c r="F249" s="13" t="s">
        <v>67</v>
      </c>
      <c r="G249" s="15">
        <v>19835</v>
      </c>
      <c r="H249" s="11">
        <f t="shared" si="677"/>
        <v>8135</v>
      </c>
      <c r="I249" s="11">
        <f>SUM(H249+585)</f>
        <v>8720</v>
      </c>
      <c r="J249" s="11">
        <f t="shared" ref="J249:AB249" si="679">SUM(I249+585)</f>
        <v>9305</v>
      </c>
      <c r="K249" s="11">
        <f t="shared" si="679"/>
        <v>9890</v>
      </c>
      <c r="L249" s="11">
        <f t="shared" si="679"/>
        <v>10475</v>
      </c>
      <c r="M249" s="11">
        <f t="shared" si="679"/>
        <v>11060</v>
      </c>
      <c r="N249" s="11">
        <f t="shared" si="679"/>
        <v>11645</v>
      </c>
      <c r="O249" s="11">
        <f t="shared" si="679"/>
        <v>12230</v>
      </c>
      <c r="P249" s="11">
        <f t="shared" si="679"/>
        <v>12815</v>
      </c>
      <c r="Q249" s="11">
        <f t="shared" si="679"/>
        <v>13400</v>
      </c>
      <c r="R249" s="11">
        <f t="shared" si="679"/>
        <v>13985</v>
      </c>
      <c r="S249" s="11">
        <f t="shared" si="679"/>
        <v>14570</v>
      </c>
      <c r="T249" s="11">
        <f t="shared" si="679"/>
        <v>15155</v>
      </c>
      <c r="U249" s="11">
        <f t="shared" si="679"/>
        <v>15740</v>
      </c>
      <c r="V249" s="11">
        <f t="shared" si="679"/>
        <v>16325</v>
      </c>
      <c r="W249" s="11">
        <f t="shared" si="679"/>
        <v>16910</v>
      </c>
      <c r="X249" s="11">
        <f t="shared" si="679"/>
        <v>17495</v>
      </c>
      <c r="Y249" s="11">
        <f t="shared" si="679"/>
        <v>18080</v>
      </c>
      <c r="Z249" s="11">
        <f t="shared" si="679"/>
        <v>18665</v>
      </c>
      <c r="AA249" s="11">
        <f t="shared" si="679"/>
        <v>19250</v>
      </c>
      <c r="AB249" s="11">
        <f t="shared" si="679"/>
        <v>19835</v>
      </c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3"/>
    </row>
    <row r="250" spans="1:39" s="4" customFormat="1" ht="16.899999999999999" customHeight="1">
      <c r="A250" s="136"/>
      <c r="B250" s="86">
        <v>2005</v>
      </c>
      <c r="C250" s="7">
        <v>9355</v>
      </c>
      <c r="D250" s="8" t="s">
        <v>67</v>
      </c>
      <c r="E250" s="9">
        <v>675</v>
      </c>
      <c r="F250" s="8" t="s">
        <v>67</v>
      </c>
      <c r="G250" s="10">
        <v>22855</v>
      </c>
      <c r="H250" s="11">
        <f t="shared" si="677"/>
        <v>9355</v>
      </c>
      <c r="I250" s="11">
        <f>SUM(H250+675)</f>
        <v>10030</v>
      </c>
      <c r="J250" s="11">
        <f t="shared" ref="J250:AB250" si="680">SUM(I250+675)</f>
        <v>10705</v>
      </c>
      <c r="K250" s="11">
        <f t="shared" si="680"/>
        <v>11380</v>
      </c>
      <c r="L250" s="11">
        <f t="shared" si="680"/>
        <v>12055</v>
      </c>
      <c r="M250" s="11">
        <f t="shared" si="680"/>
        <v>12730</v>
      </c>
      <c r="N250" s="11">
        <f t="shared" si="680"/>
        <v>13405</v>
      </c>
      <c r="O250" s="11">
        <f t="shared" si="680"/>
        <v>14080</v>
      </c>
      <c r="P250" s="11">
        <f t="shared" si="680"/>
        <v>14755</v>
      </c>
      <c r="Q250" s="11">
        <f t="shared" si="680"/>
        <v>15430</v>
      </c>
      <c r="R250" s="11">
        <f t="shared" si="680"/>
        <v>16105</v>
      </c>
      <c r="S250" s="11">
        <f t="shared" si="680"/>
        <v>16780</v>
      </c>
      <c r="T250" s="11">
        <f t="shared" si="680"/>
        <v>17455</v>
      </c>
      <c r="U250" s="11">
        <f t="shared" si="680"/>
        <v>18130</v>
      </c>
      <c r="V250" s="11">
        <f t="shared" si="680"/>
        <v>18805</v>
      </c>
      <c r="W250" s="11">
        <f t="shared" si="680"/>
        <v>19480</v>
      </c>
      <c r="X250" s="11">
        <f t="shared" si="680"/>
        <v>20155</v>
      </c>
      <c r="Y250" s="11">
        <f t="shared" si="680"/>
        <v>20830</v>
      </c>
      <c r="Z250" s="11">
        <f t="shared" si="680"/>
        <v>21505</v>
      </c>
      <c r="AA250" s="11">
        <f t="shared" si="680"/>
        <v>22180</v>
      </c>
      <c r="AB250" s="11">
        <f t="shared" si="680"/>
        <v>22855</v>
      </c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3">
        <f>SUM(C250*45%)</f>
        <v>4209.75</v>
      </c>
    </row>
    <row r="251" spans="1:39" s="4" customFormat="1" ht="16.899999999999999" customHeight="1">
      <c r="A251" s="136"/>
      <c r="B251" s="86">
        <v>2007</v>
      </c>
      <c r="C251" s="17">
        <v>10760</v>
      </c>
      <c r="D251" s="18" t="s">
        <v>67</v>
      </c>
      <c r="E251" s="19">
        <v>775</v>
      </c>
      <c r="F251" s="18" t="s">
        <v>67</v>
      </c>
      <c r="G251" s="20">
        <v>26260</v>
      </c>
      <c r="H251" s="11">
        <f t="shared" si="677"/>
        <v>10760</v>
      </c>
      <c r="I251" s="11">
        <f>SUM(H251+775)</f>
        <v>11535</v>
      </c>
      <c r="J251" s="11">
        <f t="shared" ref="J251:AB251" si="681">SUM(I251+775)</f>
        <v>12310</v>
      </c>
      <c r="K251" s="11">
        <f t="shared" si="681"/>
        <v>13085</v>
      </c>
      <c r="L251" s="11">
        <f t="shared" si="681"/>
        <v>13860</v>
      </c>
      <c r="M251" s="11">
        <f t="shared" si="681"/>
        <v>14635</v>
      </c>
      <c r="N251" s="11">
        <f t="shared" si="681"/>
        <v>15410</v>
      </c>
      <c r="O251" s="11">
        <f t="shared" si="681"/>
        <v>16185</v>
      </c>
      <c r="P251" s="11">
        <f t="shared" si="681"/>
        <v>16960</v>
      </c>
      <c r="Q251" s="11">
        <f t="shared" si="681"/>
        <v>17735</v>
      </c>
      <c r="R251" s="11">
        <f t="shared" si="681"/>
        <v>18510</v>
      </c>
      <c r="S251" s="11">
        <f t="shared" si="681"/>
        <v>19285</v>
      </c>
      <c r="T251" s="11">
        <f t="shared" si="681"/>
        <v>20060</v>
      </c>
      <c r="U251" s="11">
        <f t="shared" si="681"/>
        <v>20835</v>
      </c>
      <c r="V251" s="11">
        <f t="shared" si="681"/>
        <v>21610</v>
      </c>
      <c r="W251" s="11">
        <f t="shared" si="681"/>
        <v>22385</v>
      </c>
      <c r="X251" s="11">
        <f t="shared" si="681"/>
        <v>23160</v>
      </c>
      <c r="Y251" s="11">
        <f t="shared" si="681"/>
        <v>23935</v>
      </c>
      <c r="Z251" s="11">
        <f t="shared" si="681"/>
        <v>24710</v>
      </c>
      <c r="AA251" s="11">
        <f t="shared" si="681"/>
        <v>25485</v>
      </c>
      <c r="AB251" s="11">
        <f t="shared" si="681"/>
        <v>26260</v>
      </c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3">
        <f>SUM(C251*45%)</f>
        <v>4842</v>
      </c>
    </row>
    <row r="252" spans="1:39" s="4" customFormat="1" ht="16.899999999999999" customHeight="1">
      <c r="A252" s="136"/>
      <c r="B252" s="94">
        <v>2008</v>
      </c>
      <c r="C252" s="12">
        <v>12910</v>
      </c>
      <c r="D252" s="13" t="s">
        <v>67</v>
      </c>
      <c r="E252" s="14">
        <v>930</v>
      </c>
      <c r="F252" s="13" t="s">
        <v>67</v>
      </c>
      <c r="G252" s="15">
        <v>31510</v>
      </c>
      <c r="H252" s="98">
        <f>C252</f>
        <v>12910</v>
      </c>
      <c r="I252" s="11">
        <f>SUM(H252+930)</f>
        <v>13840</v>
      </c>
      <c r="J252" s="11">
        <f t="shared" ref="J252:AB252" si="682">SUM(I252+930)</f>
        <v>14770</v>
      </c>
      <c r="K252" s="11">
        <f t="shared" si="682"/>
        <v>15700</v>
      </c>
      <c r="L252" s="11">
        <f t="shared" si="682"/>
        <v>16630</v>
      </c>
      <c r="M252" s="11">
        <f t="shared" si="682"/>
        <v>17560</v>
      </c>
      <c r="N252" s="11">
        <f t="shared" si="682"/>
        <v>18490</v>
      </c>
      <c r="O252" s="11">
        <f t="shared" si="682"/>
        <v>19420</v>
      </c>
      <c r="P252" s="11">
        <f t="shared" si="682"/>
        <v>20350</v>
      </c>
      <c r="Q252" s="11">
        <f t="shared" si="682"/>
        <v>21280</v>
      </c>
      <c r="R252" s="11">
        <f t="shared" si="682"/>
        <v>22210</v>
      </c>
      <c r="S252" s="11">
        <f t="shared" si="682"/>
        <v>23140</v>
      </c>
      <c r="T252" s="11">
        <f t="shared" si="682"/>
        <v>24070</v>
      </c>
      <c r="U252" s="11">
        <f t="shared" si="682"/>
        <v>25000</v>
      </c>
      <c r="V252" s="11">
        <f t="shared" si="682"/>
        <v>25930</v>
      </c>
      <c r="W252" s="11">
        <f t="shared" si="682"/>
        <v>26860</v>
      </c>
      <c r="X252" s="11">
        <f t="shared" si="682"/>
        <v>27790</v>
      </c>
      <c r="Y252" s="11">
        <f t="shared" si="682"/>
        <v>28720</v>
      </c>
      <c r="Z252" s="11">
        <f t="shared" si="682"/>
        <v>29650</v>
      </c>
      <c r="AA252" s="11">
        <f t="shared" si="682"/>
        <v>30580</v>
      </c>
      <c r="AB252" s="11">
        <f t="shared" si="682"/>
        <v>31510</v>
      </c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3">
        <f>SUM(C252*45%)</f>
        <v>5809.5</v>
      </c>
    </row>
    <row r="253" spans="1:39" s="30" customFormat="1" ht="16.899999999999999" customHeight="1">
      <c r="A253" s="136"/>
      <c r="B253" s="86">
        <v>2011</v>
      </c>
      <c r="C253" s="12">
        <v>20000</v>
      </c>
      <c r="D253" s="13" t="s">
        <v>67</v>
      </c>
      <c r="E253" s="14">
        <v>1500</v>
      </c>
      <c r="F253" s="13" t="s">
        <v>67</v>
      </c>
      <c r="G253" s="15">
        <f>AB253</f>
        <v>50000</v>
      </c>
      <c r="H253" s="11">
        <f>C253</f>
        <v>20000</v>
      </c>
      <c r="I253" s="11">
        <f>SUM(H253+1500)</f>
        <v>21500</v>
      </c>
      <c r="J253" s="11">
        <f t="shared" ref="J253:AB253" si="683">SUM(I253+1500)</f>
        <v>23000</v>
      </c>
      <c r="K253" s="11">
        <f t="shared" si="683"/>
        <v>24500</v>
      </c>
      <c r="L253" s="11">
        <f t="shared" si="683"/>
        <v>26000</v>
      </c>
      <c r="M253" s="11">
        <f t="shared" si="683"/>
        <v>27500</v>
      </c>
      <c r="N253" s="11">
        <f t="shared" si="683"/>
        <v>29000</v>
      </c>
      <c r="O253" s="11">
        <f t="shared" si="683"/>
        <v>30500</v>
      </c>
      <c r="P253" s="11">
        <f t="shared" si="683"/>
        <v>32000</v>
      </c>
      <c r="Q253" s="11">
        <f t="shared" si="683"/>
        <v>33500</v>
      </c>
      <c r="R253" s="11">
        <f t="shared" si="683"/>
        <v>35000</v>
      </c>
      <c r="S253" s="11">
        <f t="shared" si="683"/>
        <v>36500</v>
      </c>
      <c r="T253" s="11">
        <f t="shared" si="683"/>
        <v>38000</v>
      </c>
      <c r="U253" s="11">
        <f t="shared" si="683"/>
        <v>39500</v>
      </c>
      <c r="V253" s="11">
        <f t="shared" si="683"/>
        <v>41000</v>
      </c>
      <c r="W253" s="11">
        <f t="shared" si="683"/>
        <v>42500</v>
      </c>
      <c r="X253" s="11">
        <f t="shared" si="683"/>
        <v>44000</v>
      </c>
      <c r="Y253" s="11">
        <f t="shared" si="683"/>
        <v>45500</v>
      </c>
      <c r="Z253" s="11">
        <f t="shared" si="683"/>
        <v>47000</v>
      </c>
      <c r="AA253" s="11">
        <f t="shared" si="683"/>
        <v>48500</v>
      </c>
      <c r="AB253" s="11">
        <f t="shared" si="683"/>
        <v>50000</v>
      </c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3"/>
    </row>
    <row r="254" spans="1:39" s="30" customFormat="1" ht="16.899999999999999" customHeight="1">
      <c r="A254" s="136"/>
      <c r="B254" s="86">
        <v>2015</v>
      </c>
      <c r="C254" s="12">
        <v>25940</v>
      </c>
      <c r="D254" s="13" t="s">
        <v>67</v>
      </c>
      <c r="E254" s="14">
        <v>1950</v>
      </c>
      <c r="F254" s="13" t="s">
        <v>67</v>
      </c>
      <c r="G254" s="15">
        <v>64940</v>
      </c>
      <c r="H254" s="11">
        <f>C254</f>
        <v>25940</v>
      </c>
      <c r="I254" s="11">
        <f>SUM(H254+1950)</f>
        <v>27890</v>
      </c>
      <c r="J254" s="11">
        <f t="shared" ref="J254:AB254" si="684">SUM(I254+1950)</f>
        <v>29840</v>
      </c>
      <c r="K254" s="11">
        <f t="shared" si="684"/>
        <v>31790</v>
      </c>
      <c r="L254" s="11">
        <f t="shared" si="684"/>
        <v>33740</v>
      </c>
      <c r="M254" s="11">
        <f t="shared" si="684"/>
        <v>35690</v>
      </c>
      <c r="N254" s="11">
        <f t="shared" si="684"/>
        <v>37640</v>
      </c>
      <c r="O254" s="11">
        <f t="shared" si="684"/>
        <v>39590</v>
      </c>
      <c r="P254" s="11">
        <f t="shared" si="684"/>
        <v>41540</v>
      </c>
      <c r="Q254" s="11">
        <f t="shared" si="684"/>
        <v>43490</v>
      </c>
      <c r="R254" s="11">
        <f t="shared" si="684"/>
        <v>45440</v>
      </c>
      <c r="S254" s="11">
        <f t="shared" si="684"/>
        <v>47390</v>
      </c>
      <c r="T254" s="11">
        <f t="shared" si="684"/>
        <v>49340</v>
      </c>
      <c r="U254" s="11">
        <f t="shared" si="684"/>
        <v>51290</v>
      </c>
      <c r="V254" s="11">
        <f t="shared" si="684"/>
        <v>53240</v>
      </c>
      <c r="W254" s="11">
        <f t="shared" si="684"/>
        <v>55190</v>
      </c>
      <c r="X254" s="11">
        <f t="shared" si="684"/>
        <v>57140</v>
      </c>
      <c r="Y254" s="11">
        <f t="shared" si="684"/>
        <v>59090</v>
      </c>
      <c r="Z254" s="11">
        <f t="shared" si="684"/>
        <v>61040</v>
      </c>
      <c r="AA254" s="11">
        <f t="shared" si="684"/>
        <v>62990</v>
      </c>
      <c r="AB254" s="11">
        <f t="shared" si="684"/>
        <v>64940</v>
      </c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3"/>
    </row>
    <row r="255" spans="1:39" s="30" customFormat="1" ht="16.899999999999999" customHeight="1" thickBot="1">
      <c r="A255" s="137"/>
      <c r="B255" s="96">
        <v>2016</v>
      </c>
      <c r="C255" s="32">
        <v>31890</v>
      </c>
      <c r="D255" s="109" t="s">
        <v>67</v>
      </c>
      <c r="E255" s="33">
        <v>2400</v>
      </c>
      <c r="F255" s="109" t="s">
        <v>67</v>
      </c>
      <c r="G255" s="34">
        <v>79890</v>
      </c>
      <c r="H255" s="31">
        <f>C255</f>
        <v>31890</v>
      </c>
      <c r="I255" s="11">
        <f>SUM(H255+2400)</f>
        <v>34290</v>
      </c>
      <c r="J255" s="11">
        <f t="shared" ref="J255:AB255" si="685">SUM(I255+2400)</f>
        <v>36690</v>
      </c>
      <c r="K255" s="11">
        <f t="shared" si="685"/>
        <v>39090</v>
      </c>
      <c r="L255" s="11">
        <f t="shared" si="685"/>
        <v>41490</v>
      </c>
      <c r="M255" s="11">
        <f t="shared" si="685"/>
        <v>43890</v>
      </c>
      <c r="N255" s="11">
        <f t="shared" si="685"/>
        <v>46290</v>
      </c>
      <c r="O255" s="11">
        <f t="shared" si="685"/>
        <v>48690</v>
      </c>
      <c r="P255" s="11">
        <f t="shared" si="685"/>
        <v>51090</v>
      </c>
      <c r="Q255" s="11">
        <f t="shared" si="685"/>
        <v>53490</v>
      </c>
      <c r="R255" s="11">
        <f t="shared" si="685"/>
        <v>55890</v>
      </c>
      <c r="S255" s="11">
        <f t="shared" si="685"/>
        <v>58290</v>
      </c>
      <c r="T255" s="11">
        <f t="shared" si="685"/>
        <v>60690</v>
      </c>
      <c r="U255" s="11">
        <f t="shared" si="685"/>
        <v>63090</v>
      </c>
      <c r="V255" s="11">
        <f t="shared" si="685"/>
        <v>65490</v>
      </c>
      <c r="W255" s="11">
        <f t="shared" si="685"/>
        <v>67890</v>
      </c>
      <c r="X255" s="11">
        <f t="shared" si="685"/>
        <v>70290</v>
      </c>
      <c r="Y255" s="11">
        <f t="shared" si="685"/>
        <v>72690</v>
      </c>
      <c r="Z255" s="11">
        <f t="shared" si="685"/>
        <v>75090</v>
      </c>
      <c r="AA255" s="11">
        <f t="shared" si="685"/>
        <v>77490</v>
      </c>
      <c r="AB255" s="11">
        <f t="shared" si="685"/>
        <v>79890</v>
      </c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120"/>
    </row>
    <row r="256" spans="1:39" s="4" customFormat="1" ht="16.899999999999999" customHeight="1">
      <c r="A256" s="135">
        <v>19</v>
      </c>
      <c r="B256" s="85">
        <v>1972</v>
      </c>
      <c r="C256" s="41">
        <v>1800</v>
      </c>
      <c r="D256" s="42" t="s">
        <v>67</v>
      </c>
      <c r="E256" s="43">
        <v>80</v>
      </c>
      <c r="F256" s="42" t="s">
        <v>67</v>
      </c>
      <c r="G256" s="44">
        <v>2200</v>
      </c>
      <c r="H256" s="36">
        <f t="shared" si="677"/>
        <v>1800</v>
      </c>
      <c r="I256" s="36">
        <f>SUM(H256+80)</f>
        <v>1880</v>
      </c>
      <c r="J256" s="36">
        <f>SUM(I256+80)</f>
        <v>1960</v>
      </c>
      <c r="K256" s="36">
        <f>SUM(J256+80)</f>
        <v>2040</v>
      </c>
      <c r="L256" s="36">
        <f>SUM(K256+80)</f>
        <v>2120</v>
      </c>
      <c r="M256" s="36">
        <f>SUM(L256+80)</f>
        <v>2200</v>
      </c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116"/>
    </row>
    <row r="257" spans="1:39" s="4" customFormat="1" ht="16.899999999999999" customHeight="1">
      <c r="A257" s="136"/>
      <c r="B257" s="86">
        <v>1977</v>
      </c>
      <c r="C257" s="7">
        <v>2250</v>
      </c>
      <c r="D257" s="8" t="s">
        <v>67</v>
      </c>
      <c r="E257" s="9">
        <v>100</v>
      </c>
      <c r="F257" s="8" t="s">
        <v>67</v>
      </c>
      <c r="G257" s="10">
        <v>3050</v>
      </c>
      <c r="H257" s="11">
        <f t="shared" si="677"/>
        <v>2250</v>
      </c>
      <c r="I257" s="11">
        <f t="shared" ref="I257:P257" si="686">SUM(H257+100)</f>
        <v>2350</v>
      </c>
      <c r="J257" s="11">
        <f t="shared" si="686"/>
        <v>2450</v>
      </c>
      <c r="K257" s="11">
        <f t="shared" si="686"/>
        <v>2550</v>
      </c>
      <c r="L257" s="11">
        <f t="shared" si="686"/>
        <v>2650</v>
      </c>
      <c r="M257" s="11">
        <f t="shared" si="686"/>
        <v>2750</v>
      </c>
      <c r="N257" s="11">
        <f t="shared" si="686"/>
        <v>2850</v>
      </c>
      <c r="O257" s="11">
        <f t="shared" si="686"/>
        <v>2950</v>
      </c>
      <c r="P257" s="11">
        <f t="shared" si="686"/>
        <v>3050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3"/>
    </row>
    <row r="258" spans="1:39" s="4" customFormat="1" ht="16.899999999999999" customHeight="1">
      <c r="A258" s="136"/>
      <c r="B258" s="86">
        <v>1983</v>
      </c>
      <c r="C258" s="12">
        <v>3200</v>
      </c>
      <c r="D258" s="13" t="s">
        <v>67</v>
      </c>
      <c r="E258" s="14">
        <v>160</v>
      </c>
      <c r="F258" s="13" t="s">
        <v>67</v>
      </c>
      <c r="G258" s="15" t="s">
        <v>52</v>
      </c>
      <c r="H258" s="11">
        <f t="shared" si="677"/>
        <v>3200</v>
      </c>
      <c r="I258" s="11">
        <f>SUM(H258+0)</f>
        <v>3200</v>
      </c>
      <c r="J258" s="11">
        <f>SUM(I258+0)</f>
        <v>3200</v>
      </c>
      <c r="K258" s="11">
        <f>SUM(J258+160)</f>
        <v>3360</v>
      </c>
      <c r="L258" s="11">
        <f>SUM(K258+160)</f>
        <v>3520</v>
      </c>
      <c r="M258" s="11">
        <f t="shared" ref="M258:R258" si="687">SUM(L258+160)</f>
        <v>3680</v>
      </c>
      <c r="N258" s="11">
        <f t="shared" si="687"/>
        <v>3840</v>
      </c>
      <c r="O258" s="11">
        <f t="shared" si="687"/>
        <v>4000</v>
      </c>
      <c r="P258" s="11">
        <f t="shared" si="687"/>
        <v>4160</v>
      </c>
      <c r="Q258" s="11">
        <f t="shared" si="687"/>
        <v>4320</v>
      </c>
      <c r="R258" s="11">
        <f t="shared" si="687"/>
        <v>4480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3"/>
    </row>
    <row r="259" spans="1:39" s="4" customFormat="1" ht="16.899999999999999" customHeight="1">
      <c r="A259" s="136"/>
      <c r="B259" s="86">
        <v>1983</v>
      </c>
      <c r="C259" s="7">
        <v>3200</v>
      </c>
      <c r="D259" s="8" t="s">
        <v>67</v>
      </c>
      <c r="E259" s="9">
        <v>160</v>
      </c>
      <c r="F259" s="8" t="s">
        <v>67</v>
      </c>
      <c r="G259" s="10" t="s">
        <v>53</v>
      </c>
      <c r="H259" s="11">
        <f t="shared" si="677"/>
        <v>3200</v>
      </c>
      <c r="I259" s="11">
        <f>SUM(H259+160)</f>
        <v>3360</v>
      </c>
      <c r="J259" s="11">
        <f>SUM(I259+160)</f>
        <v>3520</v>
      </c>
      <c r="K259" s="11">
        <f>SUM(J259+160)</f>
        <v>3680</v>
      </c>
      <c r="L259" s="11">
        <f>SUM(K259+160)</f>
        <v>3840</v>
      </c>
      <c r="M259" s="11">
        <f>SUM(L259+160)</f>
        <v>4000</v>
      </c>
      <c r="N259" s="11">
        <f t="shared" ref="N259:P259" si="688">SUM(M259+160)</f>
        <v>4160</v>
      </c>
      <c r="O259" s="11">
        <f t="shared" si="688"/>
        <v>4320</v>
      </c>
      <c r="P259" s="11">
        <f t="shared" si="688"/>
        <v>4480</v>
      </c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3"/>
    </row>
    <row r="260" spans="1:39" s="4" customFormat="1" ht="16.899999999999999" customHeight="1">
      <c r="A260" s="136"/>
      <c r="B260" s="86">
        <v>1987</v>
      </c>
      <c r="C260" s="12">
        <v>4130</v>
      </c>
      <c r="D260" s="13" t="s">
        <v>67</v>
      </c>
      <c r="E260" s="14">
        <v>205</v>
      </c>
      <c r="F260" s="13" t="s">
        <v>67</v>
      </c>
      <c r="G260" s="15">
        <v>5770</v>
      </c>
      <c r="H260" s="11">
        <f t="shared" si="677"/>
        <v>4130</v>
      </c>
      <c r="I260" s="11">
        <f t="shared" ref="I260:P260" si="689">SUM(H260+205)</f>
        <v>4335</v>
      </c>
      <c r="J260" s="11">
        <f t="shared" si="689"/>
        <v>4540</v>
      </c>
      <c r="K260" s="11">
        <f t="shared" si="689"/>
        <v>4745</v>
      </c>
      <c r="L260" s="11">
        <f t="shared" si="689"/>
        <v>4950</v>
      </c>
      <c r="M260" s="11">
        <f t="shared" si="689"/>
        <v>5155</v>
      </c>
      <c r="N260" s="11">
        <f t="shared" si="689"/>
        <v>5360</v>
      </c>
      <c r="O260" s="11">
        <f t="shared" si="689"/>
        <v>5565</v>
      </c>
      <c r="P260" s="11">
        <f t="shared" si="689"/>
        <v>5770</v>
      </c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3"/>
    </row>
    <row r="261" spans="1:39" s="4" customFormat="1" ht="16.899999999999999" customHeight="1">
      <c r="A261" s="136"/>
      <c r="B261" s="86">
        <v>1991</v>
      </c>
      <c r="C261" s="7">
        <v>5740</v>
      </c>
      <c r="D261" s="8" t="s">
        <v>67</v>
      </c>
      <c r="E261" s="9">
        <v>285</v>
      </c>
      <c r="F261" s="8" t="s">
        <v>67</v>
      </c>
      <c r="G261" s="10">
        <v>8590</v>
      </c>
      <c r="H261" s="11">
        <f t="shared" si="677"/>
        <v>5740</v>
      </c>
      <c r="I261" s="11">
        <f>SUM(H261+285)</f>
        <v>6025</v>
      </c>
      <c r="J261" s="11">
        <f t="shared" ref="J261:AB261" si="690">SUM(I261+285)</f>
        <v>6310</v>
      </c>
      <c r="K261" s="11">
        <f t="shared" si="690"/>
        <v>6595</v>
      </c>
      <c r="L261" s="11">
        <f t="shared" si="690"/>
        <v>6880</v>
      </c>
      <c r="M261" s="11">
        <f t="shared" si="690"/>
        <v>7165</v>
      </c>
      <c r="N261" s="11">
        <f t="shared" si="690"/>
        <v>7450</v>
      </c>
      <c r="O261" s="11">
        <f t="shared" si="690"/>
        <v>7735</v>
      </c>
      <c r="P261" s="11">
        <f t="shared" si="690"/>
        <v>8020</v>
      </c>
      <c r="Q261" s="11">
        <f t="shared" si="690"/>
        <v>8305</v>
      </c>
      <c r="R261" s="11">
        <f t="shared" si="690"/>
        <v>8590</v>
      </c>
      <c r="S261" s="11">
        <f t="shared" si="690"/>
        <v>8875</v>
      </c>
      <c r="T261" s="11">
        <f t="shared" si="690"/>
        <v>9160</v>
      </c>
      <c r="U261" s="11">
        <f t="shared" si="690"/>
        <v>9445</v>
      </c>
      <c r="V261" s="11">
        <f t="shared" si="690"/>
        <v>9730</v>
      </c>
      <c r="W261" s="11">
        <f t="shared" si="690"/>
        <v>10015</v>
      </c>
      <c r="X261" s="11">
        <f t="shared" si="690"/>
        <v>10300</v>
      </c>
      <c r="Y261" s="11">
        <f t="shared" si="690"/>
        <v>10585</v>
      </c>
      <c r="Z261" s="11">
        <f t="shared" si="690"/>
        <v>10870</v>
      </c>
      <c r="AA261" s="11">
        <f t="shared" si="690"/>
        <v>11155</v>
      </c>
      <c r="AB261" s="11">
        <f t="shared" si="690"/>
        <v>11440</v>
      </c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3"/>
    </row>
    <row r="262" spans="1:39" s="4" customFormat="1" ht="16.899999999999999" customHeight="1">
      <c r="A262" s="136"/>
      <c r="B262" s="86">
        <v>1994</v>
      </c>
      <c r="C262" s="12">
        <v>7750</v>
      </c>
      <c r="D262" s="13" t="s">
        <v>67</v>
      </c>
      <c r="E262" s="14">
        <v>385</v>
      </c>
      <c r="F262" s="13" t="s">
        <v>67</v>
      </c>
      <c r="G262" s="15">
        <v>10060</v>
      </c>
      <c r="H262" s="11">
        <f t="shared" si="677"/>
        <v>7750</v>
      </c>
      <c r="I262" s="11">
        <f>SUM(H262+385)</f>
        <v>8135</v>
      </c>
      <c r="J262" s="11">
        <f t="shared" ref="J262:AB262" si="691">SUM(I262+385)</f>
        <v>8520</v>
      </c>
      <c r="K262" s="11">
        <f t="shared" si="691"/>
        <v>8905</v>
      </c>
      <c r="L262" s="11">
        <f t="shared" si="691"/>
        <v>9290</v>
      </c>
      <c r="M262" s="11">
        <f t="shared" si="691"/>
        <v>9675</v>
      </c>
      <c r="N262" s="11">
        <f t="shared" si="691"/>
        <v>10060</v>
      </c>
      <c r="O262" s="11">
        <f t="shared" si="691"/>
        <v>10445</v>
      </c>
      <c r="P262" s="11">
        <f t="shared" si="691"/>
        <v>10830</v>
      </c>
      <c r="Q262" s="11">
        <f t="shared" si="691"/>
        <v>11215</v>
      </c>
      <c r="R262" s="11">
        <f t="shared" si="691"/>
        <v>11600</v>
      </c>
      <c r="S262" s="11">
        <f t="shared" si="691"/>
        <v>11985</v>
      </c>
      <c r="T262" s="11">
        <f t="shared" si="691"/>
        <v>12370</v>
      </c>
      <c r="U262" s="11">
        <f t="shared" si="691"/>
        <v>12755</v>
      </c>
      <c r="V262" s="11">
        <f t="shared" si="691"/>
        <v>13140</v>
      </c>
      <c r="W262" s="11">
        <f t="shared" si="691"/>
        <v>13525</v>
      </c>
      <c r="X262" s="11">
        <f t="shared" si="691"/>
        <v>13910</v>
      </c>
      <c r="Y262" s="11">
        <f t="shared" si="691"/>
        <v>14295</v>
      </c>
      <c r="Z262" s="11">
        <f t="shared" si="691"/>
        <v>14680</v>
      </c>
      <c r="AA262" s="11">
        <f t="shared" si="691"/>
        <v>15065</v>
      </c>
      <c r="AB262" s="11">
        <f t="shared" si="691"/>
        <v>15450</v>
      </c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3"/>
    </row>
    <row r="263" spans="1:39" s="4" customFormat="1" ht="16.899999999999999" customHeight="1">
      <c r="A263" s="136"/>
      <c r="B263" s="86">
        <v>2001</v>
      </c>
      <c r="C263" s="7">
        <v>12400</v>
      </c>
      <c r="D263" s="8" t="s">
        <v>67</v>
      </c>
      <c r="E263" s="9">
        <v>615</v>
      </c>
      <c r="F263" s="8" t="s">
        <v>67</v>
      </c>
      <c r="G263" s="10">
        <v>24700</v>
      </c>
      <c r="H263" s="11">
        <f t="shared" si="677"/>
        <v>12400</v>
      </c>
      <c r="I263" s="11">
        <f>SUM(H263+615)</f>
        <v>13015</v>
      </c>
      <c r="J263" s="11">
        <f t="shared" ref="J263:AB263" si="692">SUM(I263+615)</f>
        <v>13630</v>
      </c>
      <c r="K263" s="11">
        <f t="shared" si="692"/>
        <v>14245</v>
      </c>
      <c r="L263" s="11">
        <f t="shared" si="692"/>
        <v>14860</v>
      </c>
      <c r="M263" s="11">
        <f t="shared" si="692"/>
        <v>15475</v>
      </c>
      <c r="N263" s="11">
        <f t="shared" si="692"/>
        <v>16090</v>
      </c>
      <c r="O263" s="11">
        <f t="shared" si="692"/>
        <v>16705</v>
      </c>
      <c r="P263" s="11">
        <f t="shared" si="692"/>
        <v>17320</v>
      </c>
      <c r="Q263" s="11">
        <f t="shared" si="692"/>
        <v>17935</v>
      </c>
      <c r="R263" s="11">
        <f t="shared" si="692"/>
        <v>18550</v>
      </c>
      <c r="S263" s="11">
        <f t="shared" si="692"/>
        <v>19165</v>
      </c>
      <c r="T263" s="11">
        <f t="shared" si="692"/>
        <v>19780</v>
      </c>
      <c r="U263" s="11">
        <f t="shared" si="692"/>
        <v>20395</v>
      </c>
      <c r="V263" s="11">
        <f t="shared" si="692"/>
        <v>21010</v>
      </c>
      <c r="W263" s="11">
        <f t="shared" si="692"/>
        <v>21625</v>
      </c>
      <c r="X263" s="11">
        <f t="shared" si="692"/>
        <v>22240</v>
      </c>
      <c r="Y263" s="11">
        <f t="shared" si="692"/>
        <v>22855</v>
      </c>
      <c r="Z263" s="11">
        <f t="shared" si="692"/>
        <v>23470</v>
      </c>
      <c r="AA263" s="11">
        <f t="shared" si="692"/>
        <v>24085</v>
      </c>
      <c r="AB263" s="11">
        <f t="shared" si="692"/>
        <v>24700</v>
      </c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3"/>
    </row>
    <row r="264" spans="1:39" s="4" customFormat="1" ht="16.899999999999999" customHeight="1">
      <c r="A264" s="136"/>
      <c r="B264" s="86">
        <v>2005</v>
      </c>
      <c r="C264" s="12">
        <v>14260</v>
      </c>
      <c r="D264" s="13" t="s">
        <v>67</v>
      </c>
      <c r="E264" s="14">
        <v>705</v>
      </c>
      <c r="F264" s="13" t="s">
        <v>67</v>
      </c>
      <c r="G264" s="15">
        <v>28360</v>
      </c>
      <c r="H264" s="11">
        <f t="shared" si="677"/>
        <v>14260</v>
      </c>
      <c r="I264" s="11">
        <f>SUM(H264+705)</f>
        <v>14965</v>
      </c>
      <c r="J264" s="11">
        <f t="shared" ref="J264:AB264" si="693">SUM(I264+705)</f>
        <v>15670</v>
      </c>
      <c r="K264" s="11">
        <f t="shared" si="693"/>
        <v>16375</v>
      </c>
      <c r="L264" s="11">
        <f t="shared" si="693"/>
        <v>17080</v>
      </c>
      <c r="M264" s="11">
        <f t="shared" si="693"/>
        <v>17785</v>
      </c>
      <c r="N264" s="11">
        <f t="shared" si="693"/>
        <v>18490</v>
      </c>
      <c r="O264" s="11">
        <f t="shared" si="693"/>
        <v>19195</v>
      </c>
      <c r="P264" s="11">
        <f t="shared" si="693"/>
        <v>19900</v>
      </c>
      <c r="Q264" s="11">
        <f t="shared" si="693"/>
        <v>20605</v>
      </c>
      <c r="R264" s="11">
        <f t="shared" si="693"/>
        <v>21310</v>
      </c>
      <c r="S264" s="11">
        <f t="shared" si="693"/>
        <v>22015</v>
      </c>
      <c r="T264" s="11">
        <f t="shared" si="693"/>
        <v>22720</v>
      </c>
      <c r="U264" s="11">
        <f t="shared" si="693"/>
        <v>23425</v>
      </c>
      <c r="V264" s="11">
        <f t="shared" si="693"/>
        <v>24130</v>
      </c>
      <c r="W264" s="11">
        <f t="shared" si="693"/>
        <v>24835</v>
      </c>
      <c r="X264" s="11">
        <f t="shared" si="693"/>
        <v>25540</v>
      </c>
      <c r="Y264" s="11">
        <f t="shared" si="693"/>
        <v>26245</v>
      </c>
      <c r="Z264" s="11">
        <f t="shared" si="693"/>
        <v>26950</v>
      </c>
      <c r="AA264" s="11">
        <f t="shared" si="693"/>
        <v>27655</v>
      </c>
      <c r="AB264" s="11">
        <f t="shared" si="693"/>
        <v>28360</v>
      </c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3">
        <f>SUM(C264*45%)</f>
        <v>6417</v>
      </c>
    </row>
    <row r="265" spans="1:39" s="4" customFormat="1" ht="16.899999999999999" customHeight="1">
      <c r="A265" s="136"/>
      <c r="B265" s="86">
        <v>2007</v>
      </c>
      <c r="C265" s="7">
        <v>16400</v>
      </c>
      <c r="D265" s="8" t="s">
        <v>67</v>
      </c>
      <c r="E265" s="9">
        <v>810</v>
      </c>
      <c r="F265" s="8" t="s">
        <v>67</v>
      </c>
      <c r="G265" s="10">
        <v>32600</v>
      </c>
      <c r="H265" s="11">
        <f t="shared" si="677"/>
        <v>16400</v>
      </c>
      <c r="I265" s="11">
        <f>SUM(H265+810)</f>
        <v>17210</v>
      </c>
      <c r="J265" s="11">
        <f t="shared" ref="J265:AB265" si="694">SUM(I265+810)</f>
        <v>18020</v>
      </c>
      <c r="K265" s="11">
        <f t="shared" si="694"/>
        <v>18830</v>
      </c>
      <c r="L265" s="11">
        <f t="shared" si="694"/>
        <v>19640</v>
      </c>
      <c r="M265" s="11">
        <f t="shared" si="694"/>
        <v>20450</v>
      </c>
      <c r="N265" s="11">
        <f t="shared" si="694"/>
        <v>21260</v>
      </c>
      <c r="O265" s="11">
        <f t="shared" si="694"/>
        <v>22070</v>
      </c>
      <c r="P265" s="11">
        <f t="shared" si="694"/>
        <v>22880</v>
      </c>
      <c r="Q265" s="11">
        <f t="shared" si="694"/>
        <v>23690</v>
      </c>
      <c r="R265" s="11">
        <f t="shared" si="694"/>
        <v>24500</v>
      </c>
      <c r="S265" s="11">
        <f t="shared" si="694"/>
        <v>25310</v>
      </c>
      <c r="T265" s="11">
        <f t="shared" si="694"/>
        <v>26120</v>
      </c>
      <c r="U265" s="11">
        <f t="shared" si="694"/>
        <v>26930</v>
      </c>
      <c r="V265" s="11">
        <f t="shared" si="694"/>
        <v>27740</v>
      </c>
      <c r="W265" s="11">
        <f t="shared" si="694"/>
        <v>28550</v>
      </c>
      <c r="X265" s="11">
        <f t="shared" si="694"/>
        <v>29360</v>
      </c>
      <c r="Y265" s="11">
        <f t="shared" si="694"/>
        <v>30170</v>
      </c>
      <c r="Z265" s="11">
        <f t="shared" si="694"/>
        <v>30980</v>
      </c>
      <c r="AA265" s="11">
        <f t="shared" si="694"/>
        <v>31790</v>
      </c>
      <c r="AB265" s="11">
        <f t="shared" si="694"/>
        <v>32600</v>
      </c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3">
        <f>SUM(C265*45%)</f>
        <v>7380</v>
      </c>
    </row>
    <row r="266" spans="1:39" s="4" customFormat="1" ht="16.899999999999999" customHeight="1">
      <c r="A266" s="136"/>
      <c r="B266" s="94">
        <v>2008</v>
      </c>
      <c r="C266" s="12">
        <v>19680</v>
      </c>
      <c r="D266" s="13" t="s">
        <v>67</v>
      </c>
      <c r="E266" s="14">
        <v>970</v>
      </c>
      <c r="F266" s="13" t="s">
        <v>67</v>
      </c>
      <c r="G266" s="15">
        <v>39080</v>
      </c>
      <c r="H266" s="98">
        <f>C266</f>
        <v>19680</v>
      </c>
      <c r="I266" s="11">
        <f>SUM(H266+970)</f>
        <v>20650</v>
      </c>
      <c r="J266" s="11">
        <f t="shared" ref="J266:AB266" si="695">SUM(I266+970)</f>
        <v>21620</v>
      </c>
      <c r="K266" s="11">
        <f t="shared" si="695"/>
        <v>22590</v>
      </c>
      <c r="L266" s="11">
        <f t="shared" si="695"/>
        <v>23560</v>
      </c>
      <c r="M266" s="11">
        <f t="shared" si="695"/>
        <v>24530</v>
      </c>
      <c r="N266" s="11">
        <f t="shared" si="695"/>
        <v>25500</v>
      </c>
      <c r="O266" s="11">
        <f t="shared" si="695"/>
        <v>26470</v>
      </c>
      <c r="P266" s="11">
        <f t="shared" si="695"/>
        <v>27440</v>
      </c>
      <c r="Q266" s="11">
        <f t="shared" si="695"/>
        <v>28410</v>
      </c>
      <c r="R266" s="11">
        <f t="shared" si="695"/>
        <v>29380</v>
      </c>
      <c r="S266" s="11">
        <f t="shared" si="695"/>
        <v>30350</v>
      </c>
      <c r="T266" s="11">
        <f t="shared" si="695"/>
        <v>31320</v>
      </c>
      <c r="U266" s="11">
        <f t="shared" si="695"/>
        <v>32290</v>
      </c>
      <c r="V266" s="11">
        <f t="shared" si="695"/>
        <v>33260</v>
      </c>
      <c r="W266" s="11">
        <f t="shared" si="695"/>
        <v>34230</v>
      </c>
      <c r="X266" s="11">
        <f t="shared" si="695"/>
        <v>35200</v>
      </c>
      <c r="Y266" s="11">
        <f t="shared" si="695"/>
        <v>36170</v>
      </c>
      <c r="Z266" s="11">
        <f t="shared" si="695"/>
        <v>37140</v>
      </c>
      <c r="AA266" s="11">
        <f t="shared" si="695"/>
        <v>38110</v>
      </c>
      <c r="AB266" s="11">
        <f t="shared" si="695"/>
        <v>39080</v>
      </c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3">
        <f>SUM(C266*45%)</f>
        <v>8856</v>
      </c>
    </row>
    <row r="267" spans="1:39" s="30" customFormat="1" ht="16.899999999999999" customHeight="1">
      <c r="A267" s="136"/>
      <c r="B267" s="86">
        <v>2011</v>
      </c>
      <c r="C267" s="12">
        <v>31000</v>
      </c>
      <c r="D267" s="13" t="s">
        <v>67</v>
      </c>
      <c r="E267" s="14">
        <v>1600</v>
      </c>
      <c r="F267" s="13" t="s">
        <v>67</v>
      </c>
      <c r="G267" s="15">
        <f>AB267</f>
        <v>63000</v>
      </c>
      <c r="H267" s="11">
        <f>C267</f>
        <v>31000</v>
      </c>
      <c r="I267" s="11">
        <f>SUM(H267+1600)</f>
        <v>32600</v>
      </c>
      <c r="J267" s="11">
        <f t="shared" ref="J267:AB267" si="696">SUM(I267+1600)</f>
        <v>34200</v>
      </c>
      <c r="K267" s="11">
        <f t="shared" si="696"/>
        <v>35800</v>
      </c>
      <c r="L267" s="11">
        <f t="shared" si="696"/>
        <v>37400</v>
      </c>
      <c r="M267" s="11">
        <f t="shared" si="696"/>
        <v>39000</v>
      </c>
      <c r="N267" s="11">
        <f t="shared" si="696"/>
        <v>40600</v>
      </c>
      <c r="O267" s="11">
        <f t="shared" si="696"/>
        <v>42200</v>
      </c>
      <c r="P267" s="11">
        <f t="shared" si="696"/>
        <v>43800</v>
      </c>
      <c r="Q267" s="11">
        <f t="shared" si="696"/>
        <v>45400</v>
      </c>
      <c r="R267" s="11">
        <f t="shared" si="696"/>
        <v>47000</v>
      </c>
      <c r="S267" s="11">
        <f t="shared" si="696"/>
        <v>48600</v>
      </c>
      <c r="T267" s="11">
        <f t="shared" si="696"/>
        <v>50200</v>
      </c>
      <c r="U267" s="11">
        <f t="shared" si="696"/>
        <v>51800</v>
      </c>
      <c r="V267" s="11">
        <f t="shared" si="696"/>
        <v>53400</v>
      </c>
      <c r="W267" s="11">
        <f t="shared" si="696"/>
        <v>55000</v>
      </c>
      <c r="X267" s="11">
        <f t="shared" si="696"/>
        <v>56600</v>
      </c>
      <c r="Y267" s="11">
        <f t="shared" si="696"/>
        <v>58200</v>
      </c>
      <c r="Z267" s="11">
        <f t="shared" si="696"/>
        <v>59800</v>
      </c>
      <c r="AA267" s="11">
        <f t="shared" si="696"/>
        <v>61400</v>
      </c>
      <c r="AB267" s="11">
        <f t="shared" si="696"/>
        <v>63000</v>
      </c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3"/>
    </row>
    <row r="268" spans="1:39" s="30" customFormat="1" ht="16.899999999999999" customHeight="1">
      <c r="A268" s="136"/>
      <c r="B268" s="95">
        <v>2015</v>
      </c>
      <c r="C268" s="21">
        <v>40155</v>
      </c>
      <c r="D268" s="22" t="s">
        <v>67</v>
      </c>
      <c r="E268" s="23">
        <v>2075</v>
      </c>
      <c r="F268" s="22" t="s">
        <v>67</v>
      </c>
      <c r="G268" s="24">
        <v>81655</v>
      </c>
      <c r="H268" s="6">
        <f>C268</f>
        <v>40155</v>
      </c>
      <c r="I268" s="6">
        <f>SUM(H268+2075)</f>
        <v>42230</v>
      </c>
      <c r="J268" s="6">
        <f t="shared" ref="J268:AB268" si="697">SUM(I268+2075)</f>
        <v>44305</v>
      </c>
      <c r="K268" s="6">
        <f t="shared" si="697"/>
        <v>46380</v>
      </c>
      <c r="L268" s="6">
        <f t="shared" si="697"/>
        <v>48455</v>
      </c>
      <c r="M268" s="6">
        <f t="shared" si="697"/>
        <v>50530</v>
      </c>
      <c r="N268" s="6">
        <f t="shared" si="697"/>
        <v>52605</v>
      </c>
      <c r="O268" s="6">
        <f t="shared" si="697"/>
        <v>54680</v>
      </c>
      <c r="P268" s="6">
        <f t="shared" si="697"/>
        <v>56755</v>
      </c>
      <c r="Q268" s="6">
        <f t="shared" si="697"/>
        <v>58830</v>
      </c>
      <c r="R268" s="6">
        <f t="shared" si="697"/>
        <v>60905</v>
      </c>
      <c r="S268" s="6">
        <f t="shared" si="697"/>
        <v>62980</v>
      </c>
      <c r="T268" s="6">
        <f t="shared" si="697"/>
        <v>65055</v>
      </c>
      <c r="U268" s="6">
        <f t="shared" si="697"/>
        <v>67130</v>
      </c>
      <c r="V268" s="6">
        <f t="shared" si="697"/>
        <v>69205</v>
      </c>
      <c r="W268" s="6">
        <f t="shared" si="697"/>
        <v>71280</v>
      </c>
      <c r="X268" s="6">
        <f t="shared" si="697"/>
        <v>73355</v>
      </c>
      <c r="Y268" s="6">
        <f t="shared" si="697"/>
        <v>75430</v>
      </c>
      <c r="Z268" s="6">
        <f t="shared" si="697"/>
        <v>77505</v>
      </c>
      <c r="AA268" s="6">
        <f t="shared" si="697"/>
        <v>79580</v>
      </c>
      <c r="AB268" s="6">
        <f t="shared" si="697"/>
        <v>81655</v>
      </c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121"/>
    </row>
    <row r="269" spans="1:39" s="30" customFormat="1" ht="16.899999999999999" customHeight="1" thickBot="1">
      <c r="A269" s="137"/>
      <c r="B269" s="96">
        <v>2016</v>
      </c>
      <c r="C269" s="32">
        <v>49370</v>
      </c>
      <c r="D269" s="109" t="s">
        <v>67</v>
      </c>
      <c r="E269" s="33">
        <v>2560</v>
      </c>
      <c r="F269" s="109" t="s">
        <v>67</v>
      </c>
      <c r="G269" s="34">
        <v>100570</v>
      </c>
      <c r="H269" s="31">
        <f>C269</f>
        <v>49370</v>
      </c>
      <c r="I269" s="6">
        <f>SUM(H269+2560)</f>
        <v>51930</v>
      </c>
      <c r="J269" s="6">
        <f t="shared" ref="J269:AB269" si="698">SUM(I269+2560)</f>
        <v>54490</v>
      </c>
      <c r="K269" s="6">
        <f t="shared" si="698"/>
        <v>57050</v>
      </c>
      <c r="L269" s="6">
        <f t="shared" si="698"/>
        <v>59610</v>
      </c>
      <c r="M269" s="6">
        <f t="shared" si="698"/>
        <v>62170</v>
      </c>
      <c r="N269" s="6">
        <f t="shared" si="698"/>
        <v>64730</v>
      </c>
      <c r="O269" s="6">
        <f t="shared" si="698"/>
        <v>67290</v>
      </c>
      <c r="P269" s="6">
        <f t="shared" si="698"/>
        <v>69850</v>
      </c>
      <c r="Q269" s="6">
        <f t="shared" si="698"/>
        <v>72410</v>
      </c>
      <c r="R269" s="6">
        <f t="shared" si="698"/>
        <v>74970</v>
      </c>
      <c r="S269" s="6">
        <f t="shared" si="698"/>
        <v>77530</v>
      </c>
      <c r="T269" s="6">
        <f t="shared" si="698"/>
        <v>80090</v>
      </c>
      <c r="U269" s="6">
        <f t="shared" si="698"/>
        <v>82650</v>
      </c>
      <c r="V269" s="6">
        <f t="shared" si="698"/>
        <v>85210</v>
      </c>
      <c r="W269" s="6">
        <f t="shared" si="698"/>
        <v>87770</v>
      </c>
      <c r="X269" s="6">
        <f t="shared" si="698"/>
        <v>90330</v>
      </c>
      <c r="Y269" s="6">
        <f t="shared" si="698"/>
        <v>92890</v>
      </c>
      <c r="Z269" s="6">
        <f t="shared" si="698"/>
        <v>95450</v>
      </c>
      <c r="AA269" s="6">
        <f t="shared" si="698"/>
        <v>98010</v>
      </c>
      <c r="AB269" s="6">
        <f t="shared" si="698"/>
        <v>100570</v>
      </c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120"/>
    </row>
    <row r="270" spans="1:39" s="4" customFormat="1" ht="16.899999999999999" customHeight="1">
      <c r="A270" s="138">
        <v>20</v>
      </c>
      <c r="B270" s="85">
        <v>1972</v>
      </c>
      <c r="C270" s="37">
        <v>2300</v>
      </c>
      <c r="D270" s="38" t="s">
        <v>67</v>
      </c>
      <c r="E270" s="39">
        <v>100</v>
      </c>
      <c r="F270" s="38" t="s">
        <v>67</v>
      </c>
      <c r="G270" s="40">
        <v>2600</v>
      </c>
      <c r="H270" s="36">
        <f t="shared" si="677"/>
        <v>2300</v>
      </c>
      <c r="I270" s="36">
        <f>SUM(H270+100)</f>
        <v>2400</v>
      </c>
      <c r="J270" s="36">
        <f>SUM(I270+100)</f>
        <v>2500</v>
      </c>
      <c r="K270" s="36">
        <f>SUM(J270+100)</f>
        <v>2600</v>
      </c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116"/>
    </row>
    <row r="271" spans="1:39" s="4" customFormat="1" ht="16.899999999999999" customHeight="1">
      <c r="A271" s="139"/>
      <c r="B271" s="86">
        <v>1977</v>
      </c>
      <c r="C271" s="12">
        <v>2600</v>
      </c>
      <c r="D271" s="13" t="s">
        <v>67</v>
      </c>
      <c r="E271" s="14">
        <v>125</v>
      </c>
      <c r="F271" s="13" t="s">
        <v>67</v>
      </c>
      <c r="G271" s="15">
        <v>3600</v>
      </c>
      <c r="H271" s="11">
        <f t="shared" si="677"/>
        <v>2600</v>
      </c>
      <c r="I271" s="11">
        <f t="shared" ref="I271:P271" si="699">SUM(H271+125)</f>
        <v>2725</v>
      </c>
      <c r="J271" s="11">
        <f t="shared" si="699"/>
        <v>2850</v>
      </c>
      <c r="K271" s="11">
        <f t="shared" si="699"/>
        <v>2975</v>
      </c>
      <c r="L271" s="11">
        <f t="shared" si="699"/>
        <v>3100</v>
      </c>
      <c r="M271" s="11">
        <f t="shared" si="699"/>
        <v>3225</v>
      </c>
      <c r="N271" s="11">
        <f t="shared" si="699"/>
        <v>3350</v>
      </c>
      <c r="O271" s="11">
        <f t="shared" si="699"/>
        <v>3475</v>
      </c>
      <c r="P271" s="11">
        <f t="shared" si="699"/>
        <v>3600</v>
      </c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3"/>
    </row>
    <row r="272" spans="1:39" s="4" customFormat="1" ht="16.899999999999999" customHeight="1">
      <c r="A272" s="139"/>
      <c r="B272" s="86">
        <v>1983</v>
      </c>
      <c r="C272" s="7">
        <v>3800</v>
      </c>
      <c r="D272" s="8" t="s">
        <v>67</v>
      </c>
      <c r="E272" s="9">
        <v>180</v>
      </c>
      <c r="F272" s="8" t="s">
        <v>67</v>
      </c>
      <c r="G272" s="10" t="s">
        <v>50</v>
      </c>
      <c r="H272" s="11">
        <f t="shared" si="677"/>
        <v>3800</v>
      </c>
      <c r="I272" s="11">
        <f>SUM(H272+0)</f>
        <v>3800</v>
      </c>
      <c r="J272" s="11">
        <f>SUM(I272+0)</f>
        <v>3800</v>
      </c>
      <c r="K272" s="11">
        <f>SUM(J272+0)</f>
        <v>3800</v>
      </c>
      <c r="L272" s="11">
        <f>SUM(K272+0)</f>
        <v>3800</v>
      </c>
      <c r="M272" s="11">
        <f t="shared" ref="M272:P273" si="700">SUM(L272+180)</f>
        <v>3980</v>
      </c>
      <c r="N272" s="11">
        <f t="shared" si="700"/>
        <v>4160</v>
      </c>
      <c r="O272" s="11">
        <f t="shared" si="700"/>
        <v>4340</v>
      </c>
      <c r="P272" s="11">
        <f t="shared" si="700"/>
        <v>4520</v>
      </c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3"/>
    </row>
    <row r="273" spans="1:39" s="4" customFormat="1" ht="16.899999999999999" customHeight="1">
      <c r="A273" s="139"/>
      <c r="B273" s="86">
        <v>1983</v>
      </c>
      <c r="C273" s="12">
        <v>3800</v>
      </c>
      <c r="D273" s="13" t="s">
        <v>67</v>
      </c>
      <c r="E273" s="14">
        <v>180</v>
      </c>
      <c r="F273" s="13" t="s">
        <v>67</v>
      </c>
      <c r="G273" s="15" t="s">
        <v>51</v>
      </c>
      <c r="H273" s="11">
        <f t="shared" si="677"/>
        <v>3800</v>
      </c>
      <c r="I273" s="11">
        <f>SUM(H273+180)</f>
        <v>3980</v>
      </c>
      <c r="J273" s="11">
        <f>SUM(I273+180)</f>
        <v>4160</v>
      </c>
      <c r="K273" s="11">
        <f>SUM(J273+180)</f>
        <v>4340</v>
      </c>
      <c r="L273" s="11">
        <f>SUM(K273+180)</f>
        <v>4520</v>
      </c>
      <c r="M273" s="11">
        <f t="shared" si="700"/>
        <v>4700</v>
      </c>
      <c r="N273" s="11">
        <f t="shared" si="700"/>
        <v>4880</v>
      </c>
      <c r="O273" s="11">
        <f t="shared" si="700"/>
        <v>5060</v>
      </c>
      <c r="P273" s="11">
        <f t="shared" si="700"/>
        <v>5240</v>
      </c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3"/>
    </row>
    <row r="274" spans="1:39" s="4" customFormat="1" ht="16.899999999999999" customHeight="1">
      <c r="A274" s="139"/>
      <c r="B274" s="86">
        <v>1987</v>
      </c>
      <c r="C274" s="7">
        <v>4900</v>
      </c>
      <c r="D274" s="8" t="s">
        <v>67</v>
      </c>
      <c r="E274" s="9">
        <v>235</v>
      </c>
      <c r="F274" s="8" t="s">
        <v>67</v>
      </c>
      <c r="G274" s="10">
        <v>6780</v>
      </c>
      <c r="H274" s="11">
        <f t="shared" si="677"/>
        <v>4900</v>
      </c>
      <c r="I274" s="11">
        <f t="shared" ref="I274:P274" si="701">SUM(H274+235)</f>
        <v>5135</v>
      </c>
      <c r="J274" s="11">
        <f t="shared" si="701"/>
        <v>5370</v>
      </c>
      <c r="K274" s="11">
        <f t="shared" si="701"/>
        <v>5605</v>
      </c>
      <c r="L274" s="11">
        <f t="shared" si="701"/>
        <v>5840</v>
      </c>
      <c r="M274" s="11">
        <f t="shared" si="701"/>
        <v>6075</v>
      </c>
      <c r="N274" s="11">
        <f t="shared" si="701"/>
        <v>6310</v>
      </c>
      <c r="O274" s="11">
        <f t="shared" si="701"/>
        <v>6545</v>
      </c>
      <c r="P274" s="11">
        <f t="shared" si="701"/>
        <v>6780</v>
      </c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3"/>
    </row>
    <row r="275" spans="1:39" s="4" customFormat="1" ht="16.899999999999999" customHeight="1">
      <c r="A275" s="139"/>
      <c r="B275" s="86">
        <v>1991</v>
      </c>
      <c r="C275" s="12">
        <v>6810</v>
      </c>
      <c r="D275" s="13" t="s">
        <v>67</v>
      </c>
      <c r="E275" s="14">
        <v>325</v>
      </c>
      <c r="F275" s="13" t="s">
        <v>67</v>
      </c>
      <c r="G275" s="15">
        <v>10060</v>
      </c>
      <c r="H275" s="11">
        <f t="shared" si="677"/>
        <v>6810</v>
      </c>
      <c r="I275" s="11">
        <f t="shared" ref="I275:V275" si="702">SUM(H275+325)</f>
        <v>7135</v>
      </c>
      <c r="J275" s="11">
        <f t="shared" si="702"/>
        <v>7460</v>
      </c>
      <c r="K275" s="11">
        <f t="shared" si="702"/>
        <v>7785</v>
      </c>
      <c r="L275" s="11">
        <f t="shared" si="702"/>
        <v>8110</v>
      </c>
      <c r="M275" s="11">
        <f t="shared" si="702"/>
        <v>8435</v>
      </c>
      <c r="N275" s="11">
        <f t="shared" si="702"/>
        <v>8760</v>
      </c>
      <c r="O275" s="11">
        <f t="shared" si="702"/>
        <v>9085</v>
      </c>
      <c r="P275" s="11">
        <f t="shared" si="702"/>
        <v>9410</v>
      </c>
      <c r="Q275" s="11">
        <f t="shared" si="702"/>
        <v>9735</v>
      </c>
      <c r="R275" s="11">
        <f t="shared" si="702"/>
        <v>10060</v>
      </c>
      <c r="S275" s="11">
        <f t="shared" si="702"/>
        <v>10385</v>
      </c>
      <c r="T275" s="11">
        <f t="shared" si="702"/>
        <v>10710</v>
      </c>
      <c r="U275" s="11">
        <f t="shared" si="702"/>
        <v>11035</v>
      </c>
      <c r="V275" s="11">
        <f t="shared" si="702"/>
        <v>11360</v>
      </c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3"/>
    </row>
    <row r="276" spans="1:39" s="4" customFormat="1" ht="16.899999999999999" customHeight="1">
      <c r="A276" s="139"/>
      <c r="B276" s="86">
        <v>1994</v>
      </c>
      <c r="C276" s="7">
        <v>9195</v>
      </c>
      <c r="D276" s="8" t="s">
        <v>67</v>
      </c>
      <c r="E276" s="9">
        <v>440</v>
      </c>
      <c r="F276" s="8" t="s">
        <v>67</v>
      </c>
      <c r="G276" s="10">
        <v>13595</v>
      </c>
      <c r="H276" s="11">
        <f t="shared" si="677"/>
        <v>9195</v>
      </c>
      <c r="I276" s="11">
        <f t="shared" ref="I276:V276" si="703">SUM(H276+440)</f>
        <v>9635</v>
      </c>
      <c r="J276" s="11">
        <f t="shared" si="703"/>
        <v>10075</v>
      </c>
      <c r="K276" s="11">
        <f t="shared" si="703"/>
        <v>10515</v>
      </c>
      <c r="L276" s="11">
        <f t="shared" si="703"/>
        <v>10955</v>
      </c>
      <c r="M276" s="11">
        <f t="shared" si="703"/>
        <v>11395</v>
      </c>
      <c r="N276" s="11">
        <f t="shared" si="703"/>
        <v>11835</v>
      </c>
      <c r="O276" s="11">
        <f t="shared" si="703"/>
        <v>12275</v>
      </c>
      <c r="P276" s="11">
        <f t="shared" si="703"/>
        <v>12715</v>
      </c>
      <c r="Q276" s="11">
        <f t="shared" si="703"/>
        <v>13155</v>
      </c>
      <c r="R276" s="11">
        <f t="shared" si="703"/>
        <v>13595</v>
      </c>
      <c r="S276" s="11">
        <f t="shared" si="703"/>
        <v>14035</v>
      </c>
      <c r="T276" s="11">
        <f t="shared" si="703"/>
        <v>14475</v>
      </c>
      <c r="U276" s="11">
        <f t="shared" si="703"/>
        <v>14915</v>
      </c>
      <c r="V276" s="11">
        <f t="shared" si="703"/>
        <v>15355</v>
      </c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3"/>
    </row>
    <row r="277" spans="1:39" s="4" customFormat="1" ht="16.899999999999999" customHeight="1">
      <c r="A277" s="139"/>
      <c r="B277" s="86">
        <v>2001</v>
      </c>
      <c r="C277" s="12">
        <v>14710</v>
      </c>
      <c r="D277" s="13" t="s">
        <v>67</v>
      </c>
      <c r="E277" s="14">
        <v>950</v>
      </c>
      <c r="F277" s="13" t="s">
        <v>67</v>
      </c>
      <c r="G277" s="15">
        <v>28010</v>
      </c>
      <c r="H277" s="11">
        <f t="shared" si="677"/>
        <v>14710</v>
      </c>
      <c r="I277" s="11">
        <f t="shared" ref="I277:V277" si="704">SUM(H277+950)</f>
        <v>15660</v>
      </c>
      <c r="J277" s="11">
        <f t="shared" si="704"/>
        <v>16610</v>
      </c>
      <c r="K277" s="11">
        <f t="shared" si="704"/>
        <v>17560</v>
      </c>
      <c r="L277" s="11">
        <f t="shared" si="704"/>
        <v>18510</v>
      </c>
      <c r="M277" s="11">
        <f t="shared" si="704"/>
        <v>19460</v>
      </c>
      <c r="N277" s="11">
        <f t="shared" si="704"/>
        <v>20410</v>
      </c>
      <c r="O277" s="11">
        <f t="shared" si="704"/>
        <v>21360</v>
      </c>
      <c r="P277" s="11">
        <f t="shared" si="704"/>
        <v>22310</v>
      </c>
      <c r="Q277" s="11">
        <f t="shared" si="704"/>
        <v>23260</v>
      </c>
      <c r="R277" s="11">
        <f t="shared" si="704"/>
        <v>24210</v>
      </c>
      <c r="S277" s="11">
        <f t="shared" si="704"/>
        <v>25160</v>
      </c>
      <c r="T277" s="11">
        <f t="shared" si="704"/>
        <v>26110</v>
      </c>
      <c r="U277" s="11">
        <f t="shared" si="704"/>
        <v>27060</v>
      </c>
      <c r="V277" s="11">
        <f t="shared" si="704"/>
        <v>28010</v>
      </c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3"/>
    </row>
    <row r="278" spans="1:39" s="4" customFormat="1" ht="16.899999999999999" customHeight="1">
      <c r="A278" s="139"/>
      <c r="B278" s="86">
        <v>2005</v>
      </c>
      <c r="C278" s="7">
        <v>16915</v>
      </c>
      <c r="D278" s="8" t="s">
        <v>67</v>
      </c>
      <c r="E278" s="9">
        <v>1095</v>
      </c>
      <c r="F278" s="8" t="s">
        <v>67</v>
      </c>
      <c r="G278" s="10">
        <v>32245</v>
      </c>
      <c r="H278" s="11">
        <f t="shared" si="677"/>
        <v>16915</v>
      </c>
      <c r="I278" s="11">
        <f t="shared" ref="I278:V278" si="705">SUM(H278+1095)</f>
        <v>18010</v>
      </c>
      <c r="J278" s="11">
        <f t="shared" si="705"/>
        <v>19105</v>
      </c>
      <c r="K278" s="11">
        <f t="shared" si="705"/>
        <v>20200</v>
      </c>
      <c r="L278" s="11">
        <f t="shared" si="705"/>
        <v>21295</v>
      </c>
      <c r="M278" s="11">
        <f t="shared" si="705"/>
        <v>22390</v>
      </c>
      <c r="N278" s="11">
        <f t="shared" si="705"/>
        <v>23485</v>
      </c>
      <c r="O278" s="11">
        <f t="shared" si="705"/>
        <v>24580</v>
      </c>
      <c r="P278" s="11">
        <f t="shared" si="705"/>
        <v>25675</v>
      </c>
      <c r="Q278" s="11">
        <f t="shared" si="705"/>
        <v>26770</v>
      </c>
      <c r="R278" s="11">
        <f t="shared" si="705"/>
        <v>27865</v>
      </c>
      <c r="S278" s="11">
        <f t="shared" si="705"/>
        <v>28960</v>
      </c>
      <c r="T278" s="11">
        <f t="shared" si="705"/>
        <v>30055</v>
      </c>
      <c r="U278" s="11">
        <f t="shared" si="705"/>
        <v>31150</v>
      </c>
      <c r="V278" s="11">
        <f t="shared" si="705"/>
        <v>32245</v>
      </c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3">
        <f>SUM(C278*45%)</f>
        <v>7611.75</v>
      </c>
    </row>
    <row r="279" spans="1:39" s="4" customFormat="1" ht="16.899999999999999" customHeight="1">
      <c r="A279" s="139"/>
      <c r="B279" s="86">
        <v>2007</v>
      </c>
      <c r="C279" s="17">
        <v>19455</v>
      </c>
      <c r="D279" s="18" t="s">
        <v>67</v>
      </c>
      <c r="E279" s="19">
        <v>1260</v>
      </c>
      <c r="F279" s="18" t="s">
        <v>67</v>
      </c>
      <c r="G279" s="20">
        <v>37095</v>
      </c>
      <c r="H279" s="11">
        <f t="shared" si="677"/>
        <v>19455</v>
      </c>
      <c r="I279" s="11">
        <f t="shared" ref="I279:V279" si="706">SUM(H279+1260)</f>
        <v>20715</v>
      </c>
      <c r="J279" s="11">
        <f t="shared" si="706"/>
        <v>21975</v>
      </c>
      <c r="K279" s="11">
        <f t="shared" si="706"/>
        <v>23235</v>
      </c>
      <c r="L279" s="11">
        <f t="shared" si="706"/>
        <v>24495</v>
      </c>
      <c r="M279" s="11">
        <f t="shared" si="706"/>
        <v>25755</v>
      </c>
      <c r="N279" s="11">
        <f t="shared" si="706"/>
        <v>27015</v>
      </c>
      <c r="O279" s="11">
        <f t="shared" si="706"/>
        <v>28275</v>
      </c>
      <c r="P279" s="11">
        <f t="shared" si="706"/>
        <v>29535</v>
      </c>
      <c r="Q279" s="11">
        <f t="shared" si="706"/>
        <v>30795</v>
      </c>
      <c r="R279" s="11">
        <f t="shared" si="706"/>
        <v>32055</v>
      </c>
      <c r="S279" s="11">
        <f t="shared" si="706"/>
        <v>33315</v>
      </c>
      <c r="T279" s="11">
        <f t="shared" si="706"/>
        <v>34575</v>
      </c>
      <c r="U279" s="11">
        <f t="shared" si="706"/>
        <v>35835</v>
      </c>
      <c r="V279" s="11">
        <f t="shared" si="706"/>
        <v>37095</v>
      </c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3">
        <f>SUM(C279*45%)</f>
        <v>8754.75</v>
      </c>
    </row>
    <row r="280" spans="1:39" s="4" customFormat="1" ht="16.899999999999999" customHeight="1">
      <c r="A280" s="139"/>
      <c r="B280" s="94">
        <v>2008</v>
      </c>
      <c r="C280" s="17">
        <v>23345</v>
      </c>
      <c r="D280" s="18" t="s">
        <v>67</v>
      </c>
      <c r="E280" s="19">
        <v>1510</v>
      </c>
      <c r="F280" s="18" t="s">
        <v>67</v>
      </c>
      <c r="G280" s="20">
        <v>44485</v>
      </c>
      <c r="H280" s="98">
        <f>C280</f>
        <v>23345</v>
      </c>
      <c r="I280" s="11">
        <f t="shared" ref="I280:V280" si="707">SUM(H280+1510)</f>
        <v>24855</v>
      </c>
      <c r="J280" s="11">
        <f t="shared" si="707"/>
        <v>26365</v>
      </c>
      <c r="K280" s="11">
        <f t="shared" si="707"/>
        <v>27875</v>
      </c>
      <c r="L280" s="11">
        <f t="shared" si="707"/>
        <v>29385</v>
      </c>
      <c r="M280" s="11">
        <f t="shared" si="707"/>
        <v>30895</v>
      </c>
      <c r="N280" s="11">
        <f t="shared" si="707"/>
        <v>32405</v>
      </c>
      <c r="O280" s="11">
        <f t="shared" si="707"/>
        <v>33915</v>
      </c>
      <c r="P280" s="11">
        <f t="shared" si="707"/>
        <v>35425</v>
      </c>
      <c r="Q280" s="11">
        <f t="shared" si="707"/>
        <v>36935</v>
      </c>
      <c r="R280" s="11">
        <f t="shared" si="707"/>
        <v>38445</v>
      </c>
      <c r="S280" s="11">
        <f t="shared" si="707"/>
        <v>39955</v>
      </c>
      <c r="T280" s="11">
        <f t="shared" si="707"/>
        <v>41465</v>
      </c>
      <c r="U280" s="11">
        <f t="shared" si="707"/>
        <v>42975</v>
      </c>
      <c r="V280" s="11">
        <f t="shared" si="707"/>
        <v>44485</v>
      </c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3">
        <f>SUM(C280*45%)</f>
        <v>10505.25</v>
      </c>
    </row>
    <row r="281" spans="1:39" s="30" customFormat="1" ht="16.899999999999999" customHeight="1">
      <c r="A281" s="139"/>
      <c r="B281" s="94">
        <v>2011</v>
      </c>
      <c r="C281" s="12">
        <v>36000</v>
      </c>
      <c r="D281" s="13" t="s">
        <v>67</v>
      </c>
      <c r="E281" s="14">
        <v>2350</v>
      </c>
      <c r="F281" s="13" t="s">
        <v>67</v>
      </c>
      <c r="G281" s="15">
        <f>V281</f>
        <v>68900</v>
      </c>
      <c r="H281" s="98">
        <f>C281</f>
        <v>36000</v>
      </c>
      <c r="I281" s="11">
        <f t="shared" ref="I281:V281" si="708">SUM(H281+2350)</f>
        <v>38350</v>
      </c>
      <c r="J281" s="11">
        <f t="shared" si="708"/>
        <v>40700</v>
      </c>
      <c r="K281" s="11">
        <f t="shared" si="708"/>
        <v>43050</v>
      </c>
      <c r="L281" s="11">
        <f t="shared" si="708"/>
        <v>45400</v>
      </c>
      <c r="M281" s="11">
        <f t="shared" si="708"/>
        <v>47750</v>
      </c>
      <c r="N281" s="11">
        <f t="shared" si="708"/>
        <v>50100</v>
      </c>
      <c r="O281" s="11">
        <f t="shared" si="708"/>
        <v>52450</v>
      </c>
      <c r="P281" s="11">
        <f t="shared" si="708"/>
        <v>54800</v>
      </c>
      <c r="Q281" s="11">
        <f t="shared" si="708"/>
        <v>57150</v>
      </c>
      <c r="R281" s="11">
        <f t="shared" si="708"/>
        <v>59500</v>
      </c>
      <c r="S281" s="11">
        <f t="shared" si="708"/>
        <v>61850</v>
      </c>
      <c r="T281" s="11">
        <f t="shared" si="708"/>
        <v>64200</v>
      </c>
      <c r="U281" s="11">
        <f t="shared" si="708"/>
        <v>66550</v>
      </c>
      <c r="V281" s="11">
        <f t="shared" si="708"/>
        <v>68900</v>
      </c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3"/>
    </row>
    <row r="282" spans="1:39" s="30" customFormat="1" ht="16.899999999999999" customHeight="1">
      <c r="A282" s="139"/>
      <c r="B282" s="86">
        <v>2015</v>
      </c>
      <c r="C282" s="12">
        <v>46705</v>
      </c>
      <c r="D282" s="13" t="s">
        <v>67</v>
      </c>
      <c r="E282" s="14">
        <v>3050</v>
      </c>
      <c r="F282" s="13" t="s">
        <v>67</v>
      </c>
      <c r="G282" s="15">
        <v>89405</v>
      </c>
      <c r="H282" s="98">
        <f>C282</f>
        <v>46705</v>
      </c>
      <c r="I282" s="11">
        <f>SUM(H282+3050)</f>
        <v>49755</v>
      </c>
      <c r="J282" s="6">
        <f t="shared" ref="J282:V282" si="709">SUM(I282+3050)</f>
        <v>52805</v>
      </c>
      <c r="K282" s="6">
        <f t="shared" si="709"/>
        <v>55855</v>
      </c>
      <c r="L282" s="6">
        <f t="shared" si="709"/>
        <v>58905</v>
      </c>
      <c r="M282" s="6">
        <f t="shared" si="709"/>
        <v>61955</v>
      </c>
      <c r="N282" s="6">
        <f t="shared" si="709"/>
        <v>65005</v>
      </c>
      <c r="O282" s="6">
        <f t="shared" si="709"/>
        <v>68055</v>
      </c>
      <c r="P282" s="6">
        <f t="shared" si="709"/>
        <v>71105</v>
      </c>
      <c r="Q282" s="6">
        <f t="shared" si="709"/>
        <v>74155</v>
      </c>
      <c r="R282" s="6">
        <f t="shared" si="709"/>
        <v>77205</v>
      </c>
      <c r="S282" s="6">
        <f t="shared" si="709"/>
        <v>80255</v>
      </c>
      <c r="T282" s="6">
        <f t="shared" si="709"/>
        <v>83305</v>
      </c>
      <c r="U282" s="6">
        <f t="shared" si="709"/>
        <v>86355</v>
      </c>
      <c r="V282" s="6">
        <f t="shared" si="709"/>
        <v>89405</v>
      </c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121"/>
    </row>
    <row r="283" spans="1:39" s="30" customFormat="1" ht="16.899999999999999" customHeight="1" thickBot="1">
      <c r="A283" s="140"/>
      <c r="B283" s="106">
        <v>2016</v>
      </c>
      <c r="C283" s="32">
        <v>57410</v>
      </c>
      <c r="D283" s="109" t="s">
        <v>67</v>
      </c>
      <c r="E283" s="33">
        <v>3750</v>
      </c>
      <c r="F283" s="109" t="s">
        <v>67</v>
      </c>
      <c r="G283" s="34">
        <v>109910</v>
      </c>
      <c r="H283" s="105">
        <f>C283</f>
        <v>57410</v>
      </c>
      <c r="I283" s="11">
        <f>SUM(H283+3750)</f>
        <v>61160</v>
      </c>
      <c r="J283" s="11">
        <f t="shared" ref="J283:V283" si="710">SUM(I283+3750)</f>
        <v>64910</v>
      </c>
      <c r="K283" s="11">
        <f t="shared" si="710"/>
        <v>68660</v>
      </c>
      <c r="L283" s="11">
        <f t="shared" si="710"/>
        <v>72410</v>
      </c>
      <c r="M283" s="11">
        <f t="shared" si="710"/>
        <v>76160</v>
      </c>
      <c r="N283" s="11">
        <f t="shared" si="710"/>
        <v>79910</v>
      </c>
      <c r="O283" s="11">
        <f t="shared" si="710"/>
        <v>83660</v>
      </c>
      <c r="P283" s="11">
        <f t="shared" si="710"/>
        <v>87410</v>
      </c>
      <c r="Q283" s="11">
        <f t="shared" si="710"/>
        <v>91160</v>
      </c>
      <c r="R283" s="11">
        <f t="shared" si="710"/>
        <v>94910</v>
      </c>
      <c r="S283" s="11">
        <f t="shared" si="710"/>
        <v>98660</v>
      </c>
      <c r="T283" s="11">
        <f t="shared" si="710"/>
        <v>102410</v>
      </c>
      <c r="U283" s="11">
        <f t="shared" si="710"/>
        <v>106160</v>
      </c>
      <c r="V283" s="11">
        <f t="shared" si="710"/>
        <v>109910</v>
      </c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120"/>
    </row>
    <row r="284" spans="1:39" s="4" customFormat="1" ht="16.899999999999999" customHeight="1">
      <c r="A284" s="135">
        <v>21</v>
      </c>
      <c r="B284" s="85">
        <v>1972</v>
      </c>
      <c r="C284" s="41">
        <v>2750</v>
      </c>
      <c r="D284" s="42" t="s">
        <v>67</v>
      </c>
      <c r="E284" s="43"/>
      <c r="F284" s="42" t="s">
        <v>67</v>
      </c>
      <c r="G284" s="44"/>
      <c r="H284" s="36">
        <f t="shared" si="677"/>
        <v>2750</v>
      </c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116"/>
    </row>
    <row r="285" spans="1:39" s="4" customFormat="1" ht="16.899999999999999" customHeight="1">
      <c r="A285" s="136"/>
      <c r="B285" s="86">
        <v>1977</v>
      </c>
      <c r="C285" s="7">
        <v>3000</v>
      </c>
      <c r="D285" s="8" t="s">
        <v>67</v>
      </c>
      <c r="E285" s="9">
        <v>150</v>
      </c>
      <c r="F285" s="8" t="s">
        <v>67</v>
      </c>
      <c r="G285" s="10">
        <v>4200</v>
      </c>
      <c r="H285" s="11">
        <f t="shared" si="677"/>
        <v>3000</v>
      </c>
      <c r="I285" s="11">
        <f t="shared" ref="I285:P285" si="711">SUM(H285+150)</f>
        <v>3150</v>
      </c>
      <c r="J285" s="11">
        <f t="shared" si="711"/>
        <v>3300</v>
      </c>
      <c r="K285" s="11">
        <f t="shared" si="711"/>
        <v>3450</v>
      </c>
      <c r="L285" s="11">
        <f t="shared" si="711"/>
        <v>3600</v>
      </c>
      <c r="M285" s="11">
        <f t="shared" si="711"/>
        <v>3750</v>
      </c>
      <c r="N285" s="11">
        <f t="shared" si="711"/>
        <v>3900</v>
      </c>
      <c r="O285" s="11">
        <f t="shared" si="711"/>
        <v>4050</v>
      </c>
      <c r="P285" s="11">
        <f t="shared" si="711"/>
        <v>4200</v>
      </c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3"/>
    </row>
    <row r="286" spans="1:39" s="4" customFormat="1" ht="16.899999999999999" customHeight="1">
      <c r="A286" s="136"/>
      <c r="B286" s="86">
        <v>1983</v>
      </c>
      <c r="C286" s="12">
        <v>4200</v>
      </c>
      <c r="D286" s="13" t="s">
        <v>67</v>
      </c>
      <c r="E286" s="14">
        <v>225</v>
      </c>
      <c r="F286" s="13" t="s">
        <v>67</v>
      </c>
      <c r="G286" s="15" t="s">
        <v>44</v>
      </c>
      <c r="H286" s="11">
        <f t="shared" si="677"/>
        <v>4200</v>
      </c>
      <c r="I286" s="11">
        <f t="shared" ref="I286:P287" si="712">SUM(H286+225)</f>
        <v>4425</v>
      </c>
      <c r="J286" s="11">
        <f t="shared" si="712"/>
        <v>4650</v>
      </c>
      <c r="K286" s="11">
        <f t="shared" si="712"/>
        <v>4875</v>
      </c>
      <c r="L286" s="11">
        <f t="shared" si="712"/>
        <v>5100</v>
      </c>
      <c r="M286" s="11">
        <f t="shared" si="712"/>
        <v>5325</v>
      </c>
      <c r="N286" s="11">
        <f t="shared" si="712"/>
        <v>5550</v>
      </c>
      <c r="O286" s="11">
        <f t="shared" si="712"/>
        <v>5775</v>
      </c>
      <c r="P286" s="11">
        <f t="shared" si="712"/>
        <v>6000</v>
      </c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3"/>
    </row>
    <row r="287" spans="1:39" s="4" customFormat="1" ht="16.899999999999999" customHeight="1">
      <c r="A287" s="136"/>
      <c r="B287" s="86">
        <v>1983</v>
      </c>
      <c r="C287" s="7">
        <v>4200</v>
      </c>
      <c r="D287" s="8" t="s">
        <v>67</v>
      </c>
      <c r="E287" s="9">
        <v>225</v>
      </c>
      <c r="F287" s="8" t="s">
        <v>67</v>
      </c>
      <c r="G287" s="10" t="s">
        <v>45</v>
      </c>
      <c r="H287" s="11">
        <f t="shared" si="677"/>
        <v>4200</v>
      </c>
      <c r="I287" s="11">
        <f t="shared" si="712"/>
        <v>4425</v>
      </c>
      <c r="J287" s="11">
        <f t="shared" si="712"/>
        <v>4650</v>
      </c>
      <c r="K287" s="11">
        <f t="shared" si="712"/>
        <v>4875</v>
      </c>
      <c r="L287" s="11">
        <f t="shared" si="712"/>
        <v>5100</v>
      </c>
      <c r="M287" s="11">
        <f t="shared" si="712"/>
        <v>5325</v>
      </c>
      <c r="N287" s="11">
        <f t="shared" si="712"/>
        <v>5550</v>
      </c>
      <c r="O287" s="11">
        <f t="shared" si="712"/>
        <v>5775</v>
      </c>
      <c r="P287" s="11">
        <f t="shared" si="712"/>
        <v>6000</v>
      </c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3"/>
    </row>
    <row r="288" spans="1:39" s="4" customFormat="1" ht="16.899999999999999" customHeight="1">
      <c r="A288" s="136"/>
      <c r="B288" s="86">
        <v>1987</v>
      </c>
      <c r="C288" s="12">
        <v>5420</v>
      </c>
      <c r="D288" s="13" t="s">
        <v>67</v>
      </c>
      <c r="E288" s="14">
        <v>290</v>
      </c>
      <c r="F288" s="13" t="s">
        <v>67</v>
      </c>
      <c r="G288" s="15">
        <v>7740</v>
      </c>
      <c r="H288" s="11">
        <f t="shared" si="677"/>
        <v>5420</v>
      </c>
      <c r="I288" s="11">
        <f t="shared" ref="I288:P288" si="713">SUM(H288+290)</f>
        <v>5710</v>
      </c>
      <c r="J288" s="11">
        <f t="shared" si="713"/>
        <v>6000</v>
      </c>
      <c r="K288" s="11">
        <f t="shared" si="713"/>
        <v>6290</v>
      </c>
      <c r="L288" s="11">
        <f t="shared" si="713"/>
        <v>6580</v>
      </c>
      <c r="M288" s="11">
        <f t="shared" si="713"/>
        <v>6870</v>
      </c>
      <c r="N288" s="11">
        <f t="shared" si="713"/>
        <v>7160</v>
      </c>
      <c r="O288" s="11">
        <f t="shared" si="713"/>
        <v>7450</v>
      </c>
      <c r="P288" s="11">
        <f t="shared" si="713"/>
        <v>7740</v>
      </c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3"/>
    </row>
    <row r="289" spans="1:39" s="4" customFormat="1" ht="16.899999999999999" customHeight="1">
      <c r="A289" s="136"/>
      <c r="B289" s="86">
        <v>1991</v>
      </c>
      <c r="C289" s="7">
        <v>7535</v>
      </c>
      <c r="D289" s="8" t="s">
        <v>67</v>
      </c>
      <c r="E289" s="9">
        <v>405</v>
      </c>
      <c r="F289" s="8" t="s">
        <v>67</v>
      </c>
      <c r="G289" s="10">
        <v>11585</v>
      </c>
      <c r="H289" s="11">
        <f t="shared" si="677"/>
        <v>7535</v>
      </c>
      <c r="I289" s="11">
        <f t="shared" ref="I289:V289" si="714">SUM(H289+405)</f>
        <v>7940</v>
      </c>
      <c r="J289" s="11">
        <f t="shared" si="714"/>
        <v>8345</v>
      </c>
      <c r="K289" s="11">
        <f t="shared" si="714"/>
        <v>8750</v>
      </c>
      <c r="L289" s="11">
        <f t="shared" si="714"/>
        <v>9155</v>
      </c>
      <c r="M289" s="11">
        <f t="shared" si="714"/>
        <v>9560</v>
      </c>
      <c r="N289" s="11">
        <f t="shared" si="714"/>
        <v>9965</v>
      </c>
      <c r="O289" s="11">
        <f t="shared" si="714"/>
        <v>10370</v>
      </c>
      <c r="P289" s="11">
        <f t="shared" si="714"/>
        <v>10775</v>
      </c>
      <c r="Q289" s="11">
        <f t="shared" si="714"/>
        <v>11180</v>
      </c>
      <c r="R289" s="11">
        <f t="shared" si="714"/>
        <v>11585</v>
      </c>
      <c r="S289" s="11">
        <f t="shared" si="714"/>
        <v>11990</v>
      </c>
      <c r="T289" s="11">
        <f t="shared" si="714"/>
        <v>12395</v>
      </c>
      <c r="U289" s="11">
        <f t="shared" si="714"/>
        <v>12800</v>
      </c>
      <c r="V289" s="11">
        <f t="shared" si="714"/>
        <v>13205</v>
      </c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3"/>
    </row>
    <row r="290" spans="1:39" s="4" customFormat="1" ht="16.899999999999999" customHeight="1">
      <c r="A290" s="136"/>
      <c r="B290" s="86">
        <v>1994</v>
      </c>
      <c r="C290" s="12">
        <v>10190</v>
      </c>
      <c r="D290" s="13" t="s">
        <v>67</v>
      </c>
      <c r="E290" s="14">
        <v>545</v>
      </c>
      <c r="F290" s="13" t="s">
        <v>67</v>
      </c>
      <c r="G290" s="15">
        <v>15640</v>
      </c>
      <c r="H290" s="11">
        <f t="shared" si="677"/>
        <v>10190</v>
      </c>
      <c r="I290" s="11">
        <f t="shared" ref="I290:V290" si="715">SUM(H290+545)</f>
        <v>10735</v>
      </c>
      <c r="J290" s="11">
        <f t="shared" si="715"/>
        <v>11280</v>
      </c>
      <c r="K290" s="11">
        <f t="shared" si="715"/>
        <v>11825</v>
      </c>
      <c r="L290" s="11">
        <f t="shared" si="715"/>
        <v>12370</v>
      </c>
      <c r="M290" s="11">
        <f t="shared" si="715"/>
        <v>12915</v>
      </c>
      <c r="N290" s="11">
        <f t="shared" si="715"/>
        <v>13460</v>
      </c>
      <c r="O290" s="11">
        <f t="shared" si="715"/>
        <v>14005</v>
      </c>
      <c r="P290" s="11">
        <f t="shared" si="715"/>
        <v>14550</v>
      </c>
      <c r="Q290" s="11">
        <f t="shared" si="715"/>
        <v>15095</v>
      </c>
      <c r="R290" s="11">
        <f t="shared" si="715"/>
        <v>15640</v>
      </c>
      <c r="S290" s="11">
        <f t="shared" si="715"/>
        <v>16185</v>
      </c>
      <c r="T290" s="11">
        <f t="shared" si="715"/>
        <v>16730</v>
      </c>
      <c r="U290" s="11">
        <f t="shared" si="715"/>
        <v>17275</v>
      </c>
      <c r="V290" s="11">
        <f t="shared" si="715"/>
        <v>17820</v>
      </c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3"/>
    </row>
    <row r="291" spans="1:39" s="4" customFormat="1" ht="16.899999999999999" customHeight="1">
      <c r="A291" s="136"/>
      <c r="B291" s="86">
        <v>2001</v>
      </c>
      <c r="C291" s="7">
        <v>16305</v>
      </c>
      <c r="D291" s="8" t="s">
        <v>67</v>
      </c>
      <c r="E291" s="9">
        <v>1070</v>
      </c>
      <c r="F291" s="8" t="s">
        <v>67</v>
      </c>
      <c r="G291" s="10">
        <v>31285</v>
      </c>
      <c r="H291" s="11">
        <f t="shared" si="677"/>
        <v>16305</v>
      </c>
      <c r="I291" s="11">
        <f t="shared" ref="I291:V291" si="716">SUM(H291+1070)</f>
        <v>17375</v>
      </c>
      <c r="J291" s="11">
        <f t="shared" si="716"/>
        <v>18445</v>
      </c>
      <c r="K291" s="11">
        <f t="shared" si="716"/>
        <v>19515</v>
      </c>
      <c r="L291" s="11">
        <f t="shared" si="716"/>
        <v>20585</v>
      </c>
      <c r="M291" s="11">
        <f t="shared" si="716"/>
        <v>21655</v>
      </c>
      <c r="N291" s="11">
        <f t="shared" si="716"/>
        <v>22725</v>
      </c>
      <c r="O291" s="11">
        <f t="shared" si="716"/>
        <v>23795</v>
      </c>
      <c r="P291" s="11">
        <f t="shared" si="716"/>
        <v>24865</v>
      </c>
      <c r="Q291" s="11">
        <f t="shared" si="716"/>
        <v>25935</v>
      </c>
      <c r="R291" s="11">
        <f t="shared" si="716"/>
        <v>27005</v>
      </c>
      <c r="S291" s="11">
        <f t="shared" si="716"/>
        <v>28075</v>
      </c>
      <c r="T291" s="11">
        <f t="shared" si="716"/>
        <v>29145</v>
      </c>
      <c r="U291" s="11">
        <f t="shared" si="716"/>
        <v>30215</v>
      </c>
      <c r="V291" s="11">
        <f t="shared" si="716"/>
        <v>31285</v>
      </c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3"/>
    </row>
    <row r="292" spans="1:39" s="4" customFormat="1" ht="16.899999999999999" customHeight="1">
      <c r="A292" s="136"/>
      <c r="B292" s="86">
        <v>2005</v>
      </c>
      <c r="C292" s="12">
        <v>18750</v>
      </c>
      <c r="D292" s="13" t="s">
        <v>67</v>
      </c>
      <c r="E292" s="14">
        <v>1230</v>
      </c>
      <c r="F292" s="13" t="s">
        <v>67</v>
      </c>
      <c r="G292" s="15">
        <v>35970</v>
      </c>
      <c r="H292" s="11">
        <f t="shared" si="677"/>
        <v>18750</v>
      </c>
      <c r="I292" s="11">
        <f t="shared" ref="I292:V292" si="717">SUM(H292+1230)</f>
        <v>19980</v>
      </c>
      <c r="J292" s="11">
        <f t="shared" si="717"/>
        <v>21210</v>
      </c>
      <c r="K292" s="11">
        <f t="shared" si="717"/>
        <v>22440</v>
      </c>
      <c r="L292" s="11">
        <f t="shared" si="717"/>
        <v>23670</v>
      </c>
      <c r="M292" s="11">
        <f t="shared" si="717"/>
        <v>24900</v>
      </c>
      <c r="N292" s="11">
        <f t="shared" si="717"/>
        <v>26130</v>
      </c>
      <c r="O292" s="11">
        <f t="shared" si="717"/>
        <v>27360</v>
      </c>
      <c r="P292" s="11">
        <f t="shared" si="717"/>
        <v>28590</v>
      </c>
      <c r="Q292" s="11">
        <f t="shared" si="717"/>
        <v>29820</v>
      </c>
      <c r="R292" s="11">
        <f t="shared" si="717"/>
        <v>31050</v>
      </c>
      <c r="S292" s="11">
        <f t="shared" si="717"/>
        <v>32280</v>
      </c>
      <c r="T292" s="11">
        <f t="shared" si="717"/>
        <v>33510</v>
      </c>
      <c r="U292" s="11">
        <f t="shared" si="717"/>
        <v>34740</v>
      </c>
      <c r="V292" s="11">
        <f t="shared" si="717"/>
        <v>35970</v>
      </c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3">
        <f>SUM(C292*45%)</f>
        <v>8437.5</v>
      </c>
    </row>
    <row r="293" spans="1:39" s="4" customFormat="1" ht="16.899999999999999" customHeight="1">
      <c r="A293" s="136"/>
      <c r="B293" s="86">
        <v>2007</v>
      </c>
      <c r="C293" s="7">
        <v>21565</v>
      </c>
      <c r="D293" s="8" t="s">
        <v>67</v>
      </c>
      <c r="E293" s="9">
        <v>1415</v>
      </c>
      <c r="F293" s="8" t="s">
        <v>67</v>
      </c>
      <c r="G293" s="10">
        <v>41375</v>
      </c>
      <c r="H293" s="11">
        <f t="shared" si="677"/>
        <v>21565</v>
      </c>
      <c r="I293" s="11">
        <f t="shared" ref="I293:V293" si="718">SUM(H293+1415)</f>
        <v>22980</v>
      </c>
      <c r="J293" s="11">
        <f t="shared" si="718"/>
        <v>24395</v>
      </c>
      <c r="K293" s="11">
        <f t="shared" si="718"/>
        <v>25810</v>
      </c>
      <c r="L293" s="11">
        <f t="shared" si="718"/>
        <v>27225</v>
      </c>
      <c r="M293" s="11">
        <f t="shared" si="718"/>
        <v>28640</v>
      </c>
      <c r="N293" s="11">
        <f t="shared" si="718"/>
        <v>30055</v>
      </c>
      <c r="O293" s="11">
        <f t="shared" si="718"/>
        <v>31470</v>
      </c>
      <c r="P293" s="11">
        <f t="shared" si="718"/>
        <v>32885</v>
      </c>
      <c r="Q293" s="11">
        <f t="shared" si="718"/>
        <v>34300</v>
      </c>
      <c r="R293" s="11">
        <f t="shared" si="718"/>
        <v>35715</v>
      </c>
      <c r="S293" s="11">
        <f t="shared" si="718"/>
        <v>37130</v>
      </c>
      <c r="T293" s="11">
        <f t="shared" si="718"/>
        <v>38545</v>
      </c>
      <c r="U293" s="11">
        <f t="shared" si="718"/>
        <v>39960</v>
      </c>
      <c r="V293" s="11">
        <f t="shared" si="718"/>
        <v>41375</v>
      </c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3">
        <f>SUM(C293*45%)</f>
        <v>9704.25</v>
      </c>
    </row>
    <row r="294" spans="1:39" s="4" customFormat="1" ht="16.899999999999999" customHeight="1">
      <c r="A294" s="136"/>
      <c r="B294" s="94">
        <v>2008</v>
      </c>
      <c r="C294" s="17">
        <v>25880</v>
      </c>
      <c r="D294" s="18" t="s">
        <v>67</v>
      </c>
      <c r="E294" s="19">
        <v>1700</v>
      </c>
      <c r="F294" s="18" t="s">
        <v>67</v>
      </c>
      <c r="G294" s="20">
        <v>49680</v>
      </c>
      <c r="H294" s="98">
        <f>C294</f>
        <v>25880</v>
      </c>
      <c r="I294" s="11">
        <f t="shared" ref="I294:V294" si="719">SUM(H294+1700)</f>
        <v>27580</v>
      </c>
      <c r="J294" s="11">
        <f t="shared" si="719"/>
        <v>29280</v>
      </c>
      <c r="K294" s="11">
        <f t="shared" si="719"/>
        <v>30980</v>
      </c>
      <c r="L294" s="11">
        <f t="shared" si="719"/>
        <v>32680</v>
      </c>
      <c r="M294" s="11">
        <f t="shared" si="719"/>
        <v>34380</v>
      </c>
      <c r="N294" s="11">
        <f t="shared" si="719"/>
        <v>36080</v>
      </c>
      <c r="O294" s="11">
        <f t="shared" si="719"/>
        <v>37780</v>
      </c>
      <c r="P294" s="11">
        <f t="shared" si="719"/>
        <v>39480</v>
      </c>
      <c r="Q294" s="11">
        <f t="shared" si="719"/>
        <v>41180</v>
      </c>
      <c r="R294" s="11">
        <f t="shared" si="719"/>
        <v>42880</v>
      </c>
      <c r="S294" s="11">
        <f t="shared" si="719"/>
        <v>44580</v>
      </c>
      <c r="T294" s="11">
        <f t="shared" si="719"/>
        <v>46280</v>
      </c>
      <c r="U294" s="11">
        <f t="shared" si="719"/>
        <v>47980</v>
      </c>
      <c r="V294" s="11">
        <f t="shared" si="719"/>
        <v>49680</v>
      </c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3">
        <f>SUM(C294*45%)</f>
        <v>11646</v>
      </c>
    </row>
    <row r="295" spans="1:39" s="30" customFormat="1" ht="16.899999999999999" customHeight="1">
      <c r="A295" s="136"/>
      <c r="B295" s="94">
        <v>2011</v>
      </c>
      <c r="C295" s="12">
        <v>40000</v>
      </c>
      <c r="D295" s="13" t="s">
        <v>67</v>
      </c>
      <c r="E295" s="14">
        <v>2600</v>
      </c>
      <c r="F295" s="13" t="s">
        <v>67</v>
      </c>
      <c r="G295" s="15">
        <f>V295</f>
        <v>76400</v>
      </c>
      <c r="H295" s="98">
        <f>C295</f>
        <v>40000</v>
      </c>
      <c r="I295" s="11">
        <f>SUM(H295+2600)</f>
        <v>42600</v>
      </c>
      <c r="J295" s="11">
        <f t="shared" ref="J295:V295" si="720">SUM(I295+2600)</f>
        <v>45200</v>
      </c>
      <c r="K295" s="11">
        <f t="shared" si="720"/>
        <v>47800</v>
      </c>
      <c r="L295" s="11">
        <f t="shared" si="720"/>
        <v>50400</v>
      </c>
      <c r="M295" s="11">
        <f t="shared" si="720"/>
        <v>53000</v>
      </c>
      <c r="N295" s="11">
        <f t="shared" si="720"/>
        <v>55600</v>
      </c>
      <c r="O295" s="11">
        <f t="shared" si="720"/>
        <v>58200</v>
      </c>
      <c r="P295" s="11">
        <f t="shared" si="720"/>
        <v>60800</v>
      </c>
      <c r="Q295" s="11">
        <f t="shared" si="720"/>
        <v>63400</v>
      </c>
      <c r="R295" s="11">
        <f t="shared" si="720"/>
        <v>66000</v>
      </c>
      <c r="S295" s="11">
        <f t="shared" si="720"/>
        <v>68600</v>
      </c>
      <c r="T295" s="11">
        <f t="shared" si="720"/>
        <v>71200</v>
      </c>
      <c r="U295" s="11">
        <f t="shared" si="720"/>
        <v>73800</v>
      </c>
      <c r="V295" s="11">
        <f t="shared" si="720"/>
        <v>76400</v>
      </c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3"/>
    </row>
    <row r="296" spans="1:39" s="30" customFormat="1" ht="16.899999999999999" customHeight="1">
      <c r="A296" s="136"/>
      <c r="B296" s="86">
        <v>2015</v>
      </c>
      <c r="C296" s="12">
        <v>51888</v>
      </c>
      <c r="D296" s="13" t="s">
        <v>67</v>
      </c>
      <c r="E296" s="14">
        <v>3375</v>
      </c>
      <c r="F296" s="13" t="s">
        <v>67</v>
      </c>
      <c r="G296" s="15">
        <v>99135</v>
      </c>
      <c r="H296" s="98">
        <f>C296</f>
        <v>51888</v>
      </c>
      <c r="I296" s="11">
        <f>SUM(H296+3375)</f>
        <v>55263</v>
      </c>
      <c r="J296" s="11">
        <f t="shared" ref="J296:V296" si="721">SUM(I296+3375)</f>
        <v>58638</v>
      </c>
      <c r="K296" s="11">
        <f t="shared" si="721"/>
        <v>62013</v>
      </c>
      <c r="L296" s="11">
        <f t="shared" si="721"/>
        <v>65388</v>
      </c>
      <c r="M296" s="11">
        <f t="shared" si="721"/>
        <v>68763</v>
      </c>
      <c r="N296" s="11">
        <f t="shared" si="721"/>
        <v>72138</v>
      </c>
      <c r="O296" s="11">
        <f t="shared" si="721"/>
        <v>75513</v>
      </c>
      <c r="P296" s="11">
        <f t="shared" si="721"/>
        <v>78888</v>
      </c>
      <c r="Q296" s="11">
        <f t="shared" si="721"/>
        <v>82263</v>
      </c>
      <c r="R296" s="11">
        <f t="shared" si="721"/>
        <v>85638</v>
      </c>
      <c r="S296" s="11">
        <f t="shared" si="721"/>
        <v>89013</v>
      </c>
      <c r="T296" s="11">
        <f t="shared" si="721"/>
        <v>92388</v>
      </c>
      <c r="U296" s="11">
        <f t="shared" si="721"/>
        <v>95763</v>
      </c>
      <c r="V296" s="11">
        <f t="shared" si="721"/>
        <v>99138</v>
      </c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3"/>
    </row>
    <row r="297" spans="1:39" s="30" customFormat="1" ht="16.899999999999999" customHeight="1" thickBot="1">
      <c r="A297" s="137"/>
      <c r="B297" s="96">
        <v>2016</v>
      </c>
      <c r="C297" s="32">
        <v>63780</v>
      </c>
      <c r="D297" s="109" t="s">
        <v>67</v>
      </c>
      <c r="E297" s="33">
        <v>4150</v>
      </c>
      <c r="F297" s="109" t="s">
        <v>67</v>
      </c>
      <c r="G297" s="34">
        <v>121880</v>
      </c>
      <c r="H297" s="105">
        <f>C297</f>
        <v>63780</v>
      </c>
      <c r="I297" s="11">
        <f>SUM(H297+4150)</f>
        <v>67930</v>
      </c>
      <c r="J297" s="11">
        <f t="shared" ref="J297:V297" si="722">SUM(I297+4150)</f>
        <v>72080</v>
      </c>
      <c r="K297" s="11">
        <f t="shared" si="722"/>
        <v>76230</v>
      </c>
      <c r="L297" s="11">
        <f t="shared" si="722"/>
        <v>80380</v>
      </c>
      <c r="M297" s="11">
        <f t="shared" si="722"/>
        <v>84530</v>
      </c>
      <c r="N297" s="11">
        <f t="shared" si="722"/>
        <v>88680</v>
      </c>
      <c r="O297" s="11">
        <f t="shared" si="722"/>
        <v>92830</v>
      </c>
      <c r="P297" s="11">
        <f t="shared" si="722"/>
        <v>96980</v>
      </c>
      <c r="Q297" s="11">
        <f t="shared" si="722"/>
        <v>101130</v>
      </c>
      <c r="R297" s="11">
        <f t="shared" si="722"/>
        <v>105280</v>
      </c>
      <c r="S297" s="11">
        <f t="shared" si="722"/>
        <v>109430</v>
      </c>
      <c r="T297" s="11">
        <f t="shared" si="722"/>
        <v>113580</v>
      </c>
      <c r="U297" s="11">
        <f t="shared" si="722"/>
        <v>117730</v>
      </c>
      <c r="V297" s="11">
        <f t="shared" si="722"/>
        <v>121880</v>
      </c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120"/>
    </row>
    <row r="298" spans="1:39" s="4" customFormat="1" ht="16.899999999999999" customHeight="1">
      <c r="A298" s="131">
        <v>22</v>
      </c>
      <c r="B298" s="85">
        <v>1972</v>
      </c>
      <c r="C298" s="37">
        <v>3000</v>
      </c>
      <c r="D298" s="38" t="s">
        <v>67</v>
      </c>
      <c r="E298" s="39"/>
      <c r="F298" s="38" t="s">
        <v>67</v>
      </c>
      <c r="G298" s="40"/>
      <c r="H298" s="36">
        <f t="shared" si="677"/>
        <v>3000</v>
      </c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116"/>
    </row>
    <row r="299" spans="1:39" s="4" customFormat="1" ht="16.899999999999999" customHeight="1">
      <c r="A299" s="132"/>
      <c r="B299" s="86">
        <v>1977</v>
      </c>
      <c r="C299" s="12">
        <v>3250</v>
      </c>
      <c r="D299" s="13" t="s">
        <v>67</v>
      </c>
      <c r="E299" s="14">
        <v>200</v>
      </c>
      <c r="F299" s="13" t="s">
        <v>67</v>
      </c>
      <c r="G299" s="15">
        <v>4850</v>
      </c>
      <c r="H299" s="11">
        <f t="shared" si="677"/>
        <v>3250</v>
      </c>
      <c r="I299" s="11">
        <f t="shared" ref="I299:P299" si="723">SUM(H299+200)</f>
        <v>3450</v>
      </c>
      <c r="J299" s="11">
        <f t="shared" si="723"/>
        <v>3650</v>
      </c>
      <c r="K299" s="11">
        <f t="shared" si="723"/>
        <v>3850</v>
      </c>
      <c r="L299" s="11">
        <f t="shared" si="723"/>
        <v>4050</v>
      </c>
      <c r="M299" s="11">
        <f t="shared" si="723"/>
        <v>4250</v>
      </c>
      <c r="N299" s="11">
        <f t="shared" si="723"/>
        <v>4450</v>
      </c>
      <c r="O299" s="11">
        <f t="shared" si="723"/>
        <v>4650</v>
      </c>
      <c r="P299" s="11">
        <f t="shared" si="723"/>
        <v>4850</v>
      </c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3"/>
    </row>
    <row r="300" spans="1:39" s="4" customFormat="1" ht="16.899999999999999" customHeight="1">
      <c r="A300" s="132"/>
      <c r="B300" s="86">
        <v>1983</v>
      </c>
      <c r="C300" s="7">
        <v>4500</v>
      </c>
      <c r="D300" s="8" t="s">
        <v>67</v>
      </c>
      <c r="E300" s="9">
        <v>250</v>
      </c>
      <c r="F300" s="8" t="s">
        <v>67</v>
      </c>
      <c r="G300" s="10" t="s">
        <v>46</v>
      </c>
      <c r="H300" s="11">
        <f t="shared" si="677"/>
        <v>4500</v>
      </c>
      <c r="I300" s="11">
        <f t="shared" ref="I300:P301" si="724">SUM(H300+250)</f>
        <v>4750</v>
      </c>
      <c r="J300" s="11">
        <f t="shared" si="724"/>
        <v>5000</v>
      </c>
      <c r="K300" s="11">
        <f t="shared" si="724"/>
        <v>5250</v>
      </c>
      <c r="L300" s="11">
        <f t="shared" si="724"/>
        <v>5500</v>
      </c>
      <c r="M300" s="11">
        <f t="shared" si="724"/>
        <v>5750</v>
      </c>
      <c r="N300" s="11">
        <f t="shared" si="724"/>
        <v>6000</v>
      </c>
      <c r="O300" s="11">
        <f t="shared" si="724"/>
        <v>6250</v>
      </c>
      <c r="P300" s="11">
        <f t="shared" si="724"/>
        <v>6500</v>
      </c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3"/>
    </row>
    <row r="301" spans="1:39" s="4" customFormat="1" ht="16.899999999999999" customHeight="1">
      <c r="A301" s="132"/>
      <c r="B301" s="86">
        <v>1983</v>
      </c>
      <c r="C301" s="12">
        <v>4500</v>
      </c>
      <c r="D301" s="13" t="s">
        <v>67</v>
      </c>
      <c r="E301" s="14">
        <v>250</v>
      </c>
      <c r="F301" s="13" t="s">
        <v>67</v>
      </c>
      <c r="G301" s="15" t="s">
        <v>47</v>
      </c>
      <c r="H301" s="11">
        <f t="shared" si="677"/>
        <v>4500</v>
      </c>
      <c r="I301" s="11">
        <f t="shared" si="724"/>
        <v>4750</v>
      </c>
      <c r="J301" s="11">
        <f t="shared" si="724"/>
        <v>5000</v>
      </c>
      <c r="K301" s="11">
        <f t="shared" si="724"/>
        <v>5250</v>
      </c>
      <c r="L301" s="11">
        <f t="shared" si="724"/>
        <v>5500</v>
      </c>
      <c r="M301" s="11">
        <f t="shared" si="724"/>
        <v>5750</v>
      </c>
      <c r="N301" s="11">
        <f t="shared" si="724"/>
        <v>6000</v>
      </c>
      <c r="O301" s="11">
        <f t="shared" si="724"/>
        <v>6250</v>
      </c>
      <c r="P301" s="11">
        <f t="shared" si="724"/>
        <v>6500</v>
      </c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3"/>
    </row>
    <row r="302" spans="1:39" s="4" customFormat="1" ht="16.899999999999999" customHeight="1">
      <c r="A302" s="132"/>
      <c r="B302" s="86">
        <v>1987</v>
      </c>
      <c r="C302" s="7">
        <v>5800</v>
      </c>
      <c r="D302" s="8" t="s">
        <v>67</v>
      </c>
      <c r="E302" s="9">
        <v>325</v>
      </c>
      <c r="F302" s="8" t="s">
        <v>67</v>
      </c>
      <c r="G302" s="10">
        <v>8400</v>
      </c>
      <c r="H302" s="11">
        <f t="shared" si="677"/>
        <v>5800</v>
      </c>
      <c r="I302" s="11">
        <f t="shared" ref="I302:P302" si="725">SUM(H302+325)</f>
        <v>6125</v>
      </c>
      <c r="J302" s="11">
        <f t="shared" si="725"/>
        <v>6450</v>
      </c>
      <c r="K302" s="11">
        <f t="shared" si="725"/>
        <v>6775</v>
      </c>
      <c r="L302" s="11">
        <f t="shared" si="725"/>
        <v>7100</v>
      </c>
      <c r="M302" s="11">
        <f t="shared" si="725"/>
        <v>7425</v>
      </c>
      <c r="N302" s="11">
        <f t="shared" si="725"/>
        <v>7750</v>
      </c>
      <c r="O302" s="11">
        <f t="shared" si="725"/>
        <v>8075</v>
      </c>
      <c r="P302" s="11">
        <f t="shared" si="725"/>
        <v>8400</v>
      </c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3"/>
    </row>
    <row r="303" spans="1:39" s="4" customFormat="1" ht="16.899999999999999" customHeight="1">
      <c r="A303" s="132"/>
      <c r="B303" s="86">
        <v>1991</v>
      </c>
      <c r="C303" s="12">
        <v>8075</v>
      </c>
      <c r="D303" s="13" t="s">
        <v>67</v>
      </c>
      <c r="E303" s="14">
        <v>450</v>
      </c>
      <c r="F303" s="13" t="s">
        <v>67</v>
      </c>
      <c r="G303" s="15">
        <v>12575</v>
      </c>
      <c r="H303" s="11">
        <f t="shared" si="677"/>
        <v>8075</v>
      </c>
      <c r="I303" s="11">
        <f t="shared" ref="I303:V303" si="726">SUM(H303+450)</f>
        <v>8525</v>
      </c>
      <c r="J303" s="11">
        <f t="shared" si="726"/>
        <v>8975</v>
      </c>
      <c r="K303" s="11">
        <f t="shared" si="726"/>
        <v>9425</v>
      </c>
      <c r="L303" s="11">
        <f t="shared" si="726"/>
        <v>9875</v>
      </c>
      <c r="M303" s="11">
        <f t="shared" si="726"/>
        <v>10325</v>
      </c>
      <c r="N303" s="11">
        <f t="shared" si="726"/>
        <v>10775</v>
      </c>
      <c r="O303" s="11">
        <f t="shared" si="726"/>
        <v>11225</v>
      </c>
      <c r="P303" s="11">
        <f t="shared" si="726"/>
        <v>11675</v>
      </c>
      <c r="Q303" s="11">
        <f t="shared" si="726"/>
        <v>12125</v>
      </c>
      <c r="R303" s="11">
        <f t="shared" si="726"/>
        <v>12575</v>
      </c>
      <c r="S303" s="11">
        <f t="shared" si="726"/>
        <v>13025</v>
      </c>
      <c r="T303" s="11">
        <f t="shared" si="726"/>
        <v>13475</v>
      </c>
      <c r="U303" s="11">
        <f t="shared" si="726"/>
        <v>13925</v>
      </c>
      <c r="V303" s="11">
        <f t="shared" si="726"/>
        <v>14375</v>
      </c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3"/>
    </row>
    <row r="304" spans="1:39" s="4" customFormat="1" ht="16.899999999999999" customHeight="1">
      <c r="A304" s="132"/>
      <c r="B304" s="86">
        <v>1994</v>
      </c>
      <c r="C304" s="7">
        <v>10900</v>
      </c>
      <c r="D304" s="8" t="s">
        <v>67</v>
      </c>
      <c r="E304" s="9">
        <v>610</v>
      </c>
      <c r="F304" s="8" t="s">
        <v>67</v>
      </c>
      <c r="G304" s="10">
        <v>17000</v>
      </c>
      <c r="H304" s="11">
        <f t="shared" si="677"/>
        <v>10900</v>
      </c>
      <c r="I304" s="11">
        <f t="shared" ref="I304:V304" si="727">SUM(H304+610)</f>
        <v>11510</v>
      </c>
      <c r="J304" s="11">
        <f t="shared" si="727"/>
        <v>12120</v>
      </c>
      <c r="K304" s="11">
        <f t="shared" si="727"/>
        <v>12730</v>
      </c>
      <c r="L304" s="11">
        <f t="shared" si="727"/>
        <v>13340</v>
      </c>
      <c r="M304" s="11">
        <f t="shared" si="727"/>
        <v>13950</v>
      </c>
      <c r="N304" s="11">
        <f t="shared" si="727"/>
        <v>14560</v>
      </c>
      <c r="O304" s="11">
        <f t="shared" si="727"/>
        <v>15170</v>
      </c>
      <c r="P304" s="11">
        <f t="shared" si="727"/>
        <v>15780</v>
      </c>
      <c r="Q304" s="11">
        <f t="shared" si="727"/>
        <v>16390</v>
      </c>
      <c r="R304" s="11">
        <f t="shared" si="727"/>
        <v>17000</v>
      </c>
      <c r="S304" s="11">
        <f t="shared" si="727"/>
        <v>17610</v>
      </c>
      <c r="T304" s="11">
        <f t="shared" si="727"/>
        <v>18220</v>
      </c>
      <c r="U304" s="11">
        <f t="shared" si="727"/>
        <v>18830</v>
      </c>
      <c r="V304" s="11">
        <f t="shared" si="727"/>
        <v>19440</v>
      </c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3"/>
    </row>
    <row r="305" spans="1:39" s="4" customFormat="1" ht="16.899999999999999" customHeight="1">
      <c r="A305" s="132"/>
      <c r="B305" s="86">
        <v>2001</v>
      </c>
      <c r="C305" s="12">
        <v>17440</v>
      </c>
      <c r="D305" s="13" t="s">
        <v>67</v>
      </c>
      <c r="E305" s="14">
        <v>1250</v>
      </c>
      <c r="F305" s="13" t="s">
        <v>67</v>
      </c>
      <c r="G305" s="15">
        <v>34940</v>
      </c>
      <c r="H305" s="11">
        <f t="shared" si="677"/>
        <v>17440</v>
      </c>
      <c r="I305" s="11">
        <f t="shared" ref="I305:V305" si="728">SUM(H305+1250)</f>
        <v>18690</v>
      </c>
      <c r="J305" s="11">
        <f t="shared" si="728"/>
        <v>19940</v>
      </c>
      <c r="K305" s="11">
        <f t="shared" si="728"/>
        <v>21190</v>
      </c>
      <c r="L305" s="11">
        <f t="shared" si="728"/>
        <v>22440</v>
      </c>
      <c r="M305" s="11">
        <f t="shared" si="728"/>
        <v>23690</v>
      </c>
      <c r="N305" s="11">
        <f t="shared" si="728"/>
        <v>24940</v>
      </c>
      <c r="O305" s="11">
        <f t="shared" si="728"/>
        <v>26190</v>
      </c>
      <c r="P305" s="11">
        <f t="shared" si="728"/>
        <v>27440</v>
      </c>
      <c r="Q305" s="11">
        <f t="shared" si="728"/>
        <v>28690</v>
      </c>
      <c r="R305" s="11">
        <f t="shared" si="728"/>
        <v>29940</v>
      </c>
      <c r="S305" s="11">
        <f t="shared" si="728"/>
        <v>31190</v>
      </c>
      <c r="T305" s="11">
        <f t="shared" si="728"/>
        <v>32440</v>
      </c>
      <c r="U305" s="11">
        <f t="shared" si="728"/>
        <v>33690</v>
      </c>
      <c r="V305" s="11">
        <f t="shared" si="728"/>
        <v>34940</v>
      </c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3"/>
    </row>
    <row r="306" spans="1:39" s="4" customFormat="1" ht="16.899999999999999" customHeight="1">
      <c r="A306" s="132"/>
      <c r="B306" s="86">
        <v>2005</v>
      </c>
      <c r="C306" s="7">
        <v>20055</v>
      </c>
      <c r="D306" s="8" t="s">
        <v>67</v>
      </c>
      <c r="E306" s="9">
        <v>1440</v>
      </c>
      <c r="F306" s="8" t="s">
        <v>67</v>
      </c>
      <c r="G306" s="10">
        <v>40215</v>
      </c>
      <c r="H306" s="11">
        <f t="shared" si="677"/>
        <v>20055</v>
      </c>
      <c r="I306" s="11">
        <f t="shared" ref="I306:V306" si="729">SUM(H306+1440)</f>
        <v>21495</v>
      </c>
      <c r="J306" s="11">
        <f t="shared" si="729"/>
        <v>22935</v>
      </c>
      <c r="K306" s="11">
        <f t="shared" si="729"/>
        <v>24375</v>
      </c>
      <c r="L306" s="11">
        <f t="shared" si="729"/>
        <v>25815</v>
      </c>
      <c r="M306" s="11">
        <f t="shared" si="729"/>
        <v>27255</v>
      </c>
      <c r="N306" s="11">
        <f t="shared" si="729"/>
        <v>28695</v>
      </c>
      <c r="O306" s="11">
        <f t="shared" si="729"/>
        <v>30135</v>
      </c>
      <c r="P306" s="11">
        <f t="shared" si="729"/>
        <v>31575</v>
      </c>
      <c r="Q306" s="11">
        <f t="shared" si="729"/>
        <v>33015</v>
      </c>
      <c r="R306" s="11">
        <f t="shared" si="729"/>
        <v>34455</v>
      </c>
      <c r="S306" s="11">
        <f t="shared" si="729"/>
        <v>35895</v>
      </c>
      <c r="T306" s="11">
        <f t="shared" si="729"/>
        <v>37335</v>
      </c>
      <c r="U306" s="11">
        <f t="shared" si="729"/>
        <v>38775</v>
      </c>
      <c r="V306" s="11">
        <f t="shared" si="729"/>
        <v>40215</v>
      </c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3">
        <f>SUM(C306*45%)</f>
        <v>9024.75</v>
      </c>
    </row>
    <row r="307" spans="1:39" s="4" customFormat="1" ht="16.899999999999999" customHeight="1">
      <c r="A307" s="132"/>
      <c r="B307" s="86">
        <v>2007</v>
      </c>
      <c r="C307" s="17">
        <v>23065</v>
      </c>
      <c r="D307" s="18" t="s">
        <v>67</v>
      </c>
      <c r="E307" s="19">
        <v>1855</v>
      </c>
      <c r="F307" s="18" t="s">
        <v>67</v>
      </c>
      <c r="G307" s="20">
        <v>46235</v>
      </c>
      <c r="H307" s="11">
        <f t="shared" si="677"/>
        <v>23065</v>
      </c>
      <c r="I307" s="11">
        <f t="shared" ref="I307:V307" si="730">SUM(H307+1855)</f>
        <v>24920</v>
      </c>
      <c r="J307" s="11">
        <f t="shared" si="730"/>
        <v>26775</v>
      </c>
      <c r="K307" s="11">
        <f t="shared" si="730"/>
        <v>28630</v>
      </c>
      <c r="L307" s="11">
        <f t="shared" si="730"/>
        <v>30485</v>
      </c>
      <c r="M307" s="11">
        <f t="shared" si="730"/>
        <v>32340</v>
      </c>
      <c r="N307" s="11">
        <f t="shared" si="730"/>
        <v>34195</v>
      </c>
      <c r="O307" s="11">
        <f t="shared" si="730"/>
        <v>36050</v>
      </c>
      <c r="P307" s="11">
        <f t="shared" si="730"/>
        <v>37905</v>
      </c>
      <c r="Q307" s="11">
        <f t="shared" si="730"/>
        <v>39760</v>
      </c>
      <c r="R307" s="11">
        <f t="shared" si="730"/>
        <v>41615</v>
      </c>
      <c r="S307" s="11">
        <f t="shared" si="730"/>
        <v>43470</v>
      </c>
      <c r="T307" s="11">
        <f t="shared" si="730"/>
        <v>45325</v>
      </c>
      <c r="U307" s="11">
        <f t="shared" si="730"/>
        <v>47180</v>
      </c>
      <c r="V307" s="11">
        <f t="shared" si="730"/>
        <v>49035</v>
      </c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3">
        <f>SUM(C307*45%)</f>
        <v>10379.25</v>
      </c>
    </row>
    <row r="308" spans="1:39" s="4" customFormat="1" ht="16.899999999999999" customHeight="1">
      <c r="A308" s="133"/>
      <c r="B308" s="94">
        <v>2008</v>
      </c>
      <c r="C308" s="17">
        <v>27680</v>
      </c>
      <c r="D308" s="18" t="s">
        <v>67</v>
      </c>
      <c r="E308" s="19">
        <v>1985</v>
      </c>
      <c r="F308" s="18" t="s">
        <v>67</v>
      </c>
      <c r="G308" s="20">
        <v>55470</v>
      </c>
      <c r="H308" s="98">
        <f>C308</f>
        <v>27680</v>
      </c>
      <c r="I308" s="11">
        <f t="shared" ref="I308:V308" si="731">SUM(H308+1985)</f>
        <v>29665</v>
      </c>
      <c r="J308" s="11">
        <f t="shared" si="731"/>
        <v>31650</v>
      </c>
      <c r="K308" s="11">
        <f t="shared" si="731"/>
        <v>33635</v>
      </c>
      <c r="L308" s="11">
        <f t="shared" si="731"/>
        <v>35620</v>
      </c>
      <c r="M308" s="11">
        <f t="shared" si="731"/>
        <v>37605</v>
      </c>
      <c r="N308" s="11">
        <f t="shared" si="731"/>
        <v>39590</v>
      </c>
      <c r="O308" s="11">
        <f t="shared" si="731"/>
        <v>41575</v>
      </c>
      <c r="P308" s="11">
        <f t="shared" si="731"/>
        <v>43560</v>
      </c>
      <c r="Q308" s="11">
        <f t="shared" si="731"/>
        <v>45545</v>
      </c>
      <c r="R308" s="11">
        <f t="shared" si="731"/>
        <v>47530</v>
      </c>
      <c r="S308" s="11">
        <f t="shared" si="731"/>
        <v>49515</v>
      </c>
      <c r="T308" s="11">
        <f t="shared" si="731"/>
        <v>51500</v>
      </c>
      <c r="U308" s="11">
        <f t="shared" si="731"/>
        <v>53485</v>
      </c>
      <c r="V308" s="11">
        <f t="shared" si="731"/>
        <v>55470</v>
      </c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3">
        <f>SUM(C308*45%)</f>
        <v>12456</v>
      </c>
    </row>
    <row r="309" spans="1:39" s="30" customFormat="1" ht="16.899999999999999" customHeight="1">
      <c r="A309" s="133"/>
      <c r="B309" s="94">
        <v>2011</v>
      </c>
      <c r="C309" s="12">
        <v>43000</v>
      </c>
      <c r="D309" s="13" t="s">
        <v>67</v>
      </c>
      <c r="E309" s="14">
        <v>3050</v>
      </c>
      <c r="F309" s="13" t="s">
        <v>67</v>
      </c>
      <c r="G309" s="15">
        <f>V309</f>
        <v>85700</v>
      </c>
      <c r="H309" s="98">
        <f>C309</f>
        <v>43000</v>
      </c>
      <c r="I309" s="11">
        <f t="shared" ref="I309:V309" si="732">SUM(H309+3050)</f>
        <v>46050</v>
      </c>
      <c r="J309" s="11">
        <f t="shared" si="732"/>
        <v>49100</v>
      </c>
      <c r="K309" s="11">
        <f t="shared" si="732"/>
        <v>52150</v>
      </c>
      <c r="L309" s="11">
        <f t="shared" si="732"/>
        <v>55200</v>
      </c>
      <c r="M309" s="11">
        <f t="shared" si="732"/>
        <v>58250</v>
      </c>
      <c r="N309" s="11">
        <f t="shared" si="732"/>
        <v>61300</v>
      </c>
      <c r="O309" s="11">
        <f t="shared" si="732"/>
        <v>64350</v>
      </c>
      <c r="P309" s="11">
        <f t="shared" si="732"/>
        <v>67400</v>
      </c>
      <c r="Q309" s="11">
        <f t="shared" si="732"/>
        <v>70450</v>
      </c>
      <c r="R309" s="11">
        <f t="shared" si="732"/>
        <v>73500</v>
      </c>
      <c r="S309" s="11">
        <f t="shared" si="732"/>
        <v>76550</v>
      </c>
      <c r="T309" s="11">
        <f t="shared" si="732"/>
        <v>79600</v>
      </c>
      <c r="U309" s="11">
        <f t="shared" si="732"/>
        <v>82650</v>
      </c>
      <c r="V309" s="11">
        <f t="shared" si="732"/>
        <v>85700</v>
      </c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3"/>
    </row>
    <row r="310" spans="1:39" s="30" customFormat="1" ht="16.899999999999999" customHeight="1">
      <c r="A310" s="133"/>
      <c r="B310" s="86">
        <v>2015</v>
      </c>
      <c r="C310" s="12">
        <v>55755</v>
      </c>
      <c r="D310" s="13" t="s">
        <v>67</v>
      </c>
      <c r="E310" s="14">
        <v>3960</v>
      </c>
      <c r="F310" s="13" t="s">
        <v>67</v>
      </c>
      <c r="G310" s="15">
        <v>111195</v>
      </c>
      <c r="H310" s="98">
        <f>C310</f>
        <v>55755</v>
      </c>
      <c r="I310" s="11">
        <f>SUM(H310+3960)</f>
        <v>59715</v>
      </c>
      <c r="J310" s="11">
        <f t="shared" ref="J310:V310" si="733">SUM(I310+3960)</f>
        <v>63675</v>
      </c>
      <c r="K310" s="11">
        <f t="shared" si="733"/>
        <v>67635</v>
      </c>
      <c r="L310" s="11">
        <f t="shared" si="733"/>
        <v>71595</v>
      </c>
      <c r="M310" s="11">
        <f t="shared" si="733"/>
        <v>75555</v>
      </c>
      <c r="N310" s="11">
        <f t="shared" si="733"/>
        <v>79515</v>
      </c>
      <c r="O310" s="11">
        <f t="shared" si="733"/>
        <v>83475</v>
      </c>
      <c r="P310" s="11">
        <f t="shared" si="733"/>
        <v>87435</v>
      </c>
      <c r="Q310" s="11">
        <f t="shared" si="733"/>
        <v>91395</v>
      </c>
      <c r="R310" s="11">
        <f t="shared" si="733"/>
        <v>95355</v>
      </c>
      <c r="S310" s="11">
        <f t="shared" si="733"/>
        <v>99315</v>
      </c>
      <c r="T310" s="11">
        <f t="shared" si="733"/>
        <v>103275</v>
      </c>
      <c r="U310" s="11">
        <f t="shared" si="733"/>
        <v>107235</v>
      </c>
      <c r="V310" s="11">
        <f t="shared" si="733"/>
        <v>111195</v>
      </c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3"/>
    </row>
    <row r="311" spans="1:39" s="35" customFormat="1" ht="16.899999999999999" customHeight="1" thickBot="1">
      <c r="A311" s="134"/>
      <c r="B311" s="107">
        <v>2016</v>
      </c>
      <c r="C311" s="46">
        <v>68540</v>
      </c>
      <c r="D311" s="87" t="s">
        <v>67</v>
      </c>
      <c r="E311" s="48">
        <v>4870</v>
      </c>
      <c r="F311" s="87" t="s">
        <v>67</v>
      </c>
      <c r="G311" s="49">
        <v>136720</v>
      </c>
      <c r="H311" s="105">
        <f>C311</f>
        <v>68540</v>
      </c>
      <c r="I311" s="11">
        <f>SUM(H311+4870)</f>
        <v>73410</v>
      </c>
      <c r="J311" s="11">
        <f t="shared" ref="J311:V311" si="734">SUM(I311+4870)</f>
        <v>78280</v>
      </c>
      <c r="K311" s="11">
        <f t="shared" si="734"/>
        <v>83150</v>
      </c>
      <c r="L311" s="11">
        <f t="shared" si="734"/>
        <v>88020</v>
      </c>
      <c r="M311" s="11">
        <f t="shared" si="734"/>
        <v>92890</v>
      </c>
      <c r="N311" s="11">
        <f t="shared" si="734"/>
        <v>97760</v>
      </c>
      <c r="O311" s="11">
        <f t="shared" si="734"/>
        <v>102630</v>
      </c>
      <c r="P311" s="11">
        <f t="shared" si="734"/>
        <v>107500</v>
      </c>
      <c r="Q311" s="11">
        <f t="shared" si="734"/>
        <v>112370</v>
      </c>
      <c r="R311" s="11">
        <f t="shared" si="734"/>
        <v>117240</v>
      </c>
      <c r="S311" s="11">
        <f t="shared" si="734"/>
        <v>122110</v>
      </c>
      <c r="T311" s="11">
        <f t="shared" si="734"/>
        <v>126980</v>
      </c>
      <c r="U311" s="11">
        <f t="shared" si="734"/>
        <v>131850</v>
      </c>
      <c r="V311" s="11">
        <f t="shared" si="734"/>
        <v>136720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120"/>
    </row>
    <row r="313" spans="1:39" s="51" customFormat="1" ht="15.95" customHeight="1">
      <c r="A313" s="51" t="s">
        <v>116</v>
      </c>
      <c r="B313" s="52"/>
      <c r="E313" s="52"/>
      <c r="F313" s="53"/>
      <c r="G313" s="53"/>
      <c r="H313" s="52"/>
      <c r="I313" s="52"/>
      <c r="J313" s="52"/>
      <c r="K313" s="52" t="s">
        <v>117</v>
      </c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</row>
    <row r="314" spans="1:39" s="51" customFormat="1" ht="15.95" customHeight="1">
      <c r="A314" s="51" t="s">
        <v>118</v>
      </c>
      <c r="B314" s="52"/>
      <c r="E314" s="52"/>
      <c r="F314" s="53"/>
      <c r="G314" s="53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</row>
    <row r="315" spans="1:39" s="51" customFormat="1" ht="15.95" customHeight="1">
      <c r="A315" s="51" t="s">
        <v>119</v>
      </c>
      <c r="B315" s="52"/>
      <c r="E315" s="52"/>
      <c r="F315" s="53"/>
      <c r="G315" s="53"/>
      <c r="H315" s="52" t="s">
        <v>117</v>
      </c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</row>
    <row r="316" spans="1:39" s="51" customFormat="1" ht="15.95" customHeight="1">
      <c r="A316" s="51" t="s">
        <v>120</v>
      </c>
      <c r="B316" s="52"/>
      <c r="E316" s="52"/>
      <c r="F316" s="53"/>
      <c r="G316" s="53"/>
      <c r="H316" s="52" t="s">
        <v>117</v>
      </c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</row>
    <row r="317" spans="1:39" s="51" customFormat="1" ht="15.95" customHeight="1">
      <c r="A317" s="51" t="s">
        <v>121</v>
      </c>
      <c r="B317" s="52"/>
      <c r="E317" s="52"/>
      <c r="F317" s="53"/>
      <c r="G317" s="53"/>
      <c r="H317" s="52"/>
      <c r="I317" s="52"/>
      <c r="J317" s="52" t="s">
        <v>117</v>
      </c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</row>
    <row r="318" spans="1:39" s="51" customFormat="1" ht="15.95" customHeight="1">
      <c r="A318" s="51" t="s">
        <v>122</v>
      </c>
      <c r="B318" s="52"/>
      <c r="E318" s="52"/>
      <c r="F318" s="53"/>
      <c r="G318" s="53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</row>
    <row r="319" spans="1:39" s="51" customFormat="1" ht="15.95" customHeight="1">
      <c r="A319" s="51" t="s">
        <v>123</v>
      </c>
      <c r="B319" s="52"/>
      <c r="E319" s="52"/>
      <c r="F319" s="53"/>
      <c r="G319" s="53"/>
      <c r="H319" s="52"/>
      <c r="I319" s="52"/>
      <c r="J319" s="52"/>
      <c r="K319" s="52"/>
      <c r="L319" s="52" t="s">
        <v>117</v>
      </c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</row>
    <row r="320" spans="1:39" s="51" customFormat="1" ht="15.95" customHeight="1">
      <c r="A320" s="51" t="s">
        <v>124</v>
      </c>
      <c r="B320" s="52"/>
      <c r="E320" s="52"/>
      <c r="F320" s="53"/>
      <c r="G320" s="53"/>
      <c r="H320" s="52"/>
      <c r="I320" s="52"/>
      <c r="J320" s="52"/>
      <c r="K320" s="52"/>
      <c r="L320" s="52" t="s">
        <v>117</v>
      </c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</row>
    <row r="321" spans="1:39" s="51" customFormat="1" ht="15.95" customHeight="1">
      <c r="A321" s="51" t="s">
        <v>125</v>
      </c>
      <c r="B321" s="52"/>
      <c r="E321" s="52"/>
      <c r="F321" s="53"/>
      <c r="G321" s="53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</row>
    <row r="322" spans="1:39" s="51" customFormat="1" ht="15.95" customHeight="1">
      <c r="A322" s="51" t="s">
        <v>126</v>
      </c>
      <c r="B322" s="52"/>
      <c r="E322" s="52"/>
      <c r="F322" s="53"/>
      <c r="G322" s="53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</row>
    <row r="323" spans="1:39" s="51" customFormat="1" ht="15.95" customHeight="1">
      <c r="A323" s="51" t="s">
        <v>127</v>
      </c>
      <c r="B323" s="52"/>
      <c r="E323" s="52"/>
      <c r="F323" s="53"/>
      <c r="G323" s="53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</row>
    <row r="324" spans="1:39" s="51" customFormat="1" ht="15.95" customHeight="1">
      <c r="A324" s="51" t="s">
        <v>128</v>
      </c>
      <c r="B324" s="52"/>
      <c r="E324" s="52"/>
      <c r="F324" s="53"/>
      <c r="G324" s="53"/>
      <c r="H324" s="52"/>
      <c r="I324" s="52"/>
      <c r="J324" s="52"/>
      <c r="K324" s="52"/>
      <c r="L324" s="52" t="s">
        <v>117</v>
      </c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</row>
    <row r="325" spans="1:39" s="51" customFormat="1" ht="15.95" customHeight="1">
      <c r="A325" s="51" t="s">
        <v>129</v>
      </c>
      <c r="B325" s="52"/>
      <c r="E325" s="52"/>
      <c r="F325" s="53"/>
      <c r="G325" s="53"/>
      <c r="H325" s="52"/>
      <c r="I325" s="52"/>
      <c r="J325" s="52"/>
      <c r="K325" s="52"/>
      <c r="L325" s="52" t="s">
        <v>117</v>
      </c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</row>
    <row r="326" spans="1:39" s="51" customFormat="1" ht="15.95" customHeight="1">
      <c r="A326" s="51" t="s">
        <v>130</v>
      </c>
      <c r="B326" s="52"/>
      <c r="E326" s="52"/>
      <c r="F326" s="53"/>
      <c r="G326" s="53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</row>
    <row r="327" spans="1:39" s="51" customFormat="1" ht="15.95" customHeight="1">
      <c r="A327" s="51" t="s">
        <v>131</v>
      </c>
      <c r="B327" s="52"/>
      <c r="E327" s="52"/>
      <c r="F327" s="53"/>
      <c r="G327" s="53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</row>
    <row r="328" spans="1:39" s="51" customFormat="1" ht="15.95" customHeight="1">
      <c r="A328" s="51" t="s">
        <v>132</v>
      </c>
      <c r="B328" s="52"/>
      <c r="E328" s="52"/>
      <c r="F328" s="53"/>
      <c r="G328" s="53"/>
      <c r="H328" s="52"/>
      <c r="I328" s="52"/>
      <c r="J328" s="52"/>
      <c r="K328" s="52"/>
      <c r="L328" s="52" t="s">
        <v>117</v>
      </c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</row>
    <row r="329" spans="1:39" s="51" customFormat="1" ht="15.95" customHeight="1">
      <c r="A329" s="51" t="s">
        <v>133</v>
      </c>
      <c r="B329" s="52"/>
      <c r="E329" s="52"/>
      <c r="F329" s="53"/>
      <c r="G329" s="53"/>
      <c r="H329" s="52"/>
      <c r="I329" s="52"/>
      <c r="J329" s="52"/>
      <c r="K329" s="52"/>
      <c r="L329" s="52" t="s">
        <v>117</v>
      </c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</row>
    <row r="330" spans="1:39" s="51" customFormat="1" ht="15.95" customHeight="1">
      <c r="A330" s="51" t="s">
        <v>134</v>
      </c>
      <c r="B330" s="52"/>
      <c r="E330" s="52"/>
      <c r="F330" s="53"/>
      <c r="G330" s="53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</row>
    <row r="331" spans="1:39" s="51" customFormat="1" ht="15.95" customHeight="1">
      <c r="A331" s="51" t="s">
        <v>135</v>
      </c>
      <c r="B331" s="52"/>
      <c r="E331" s="52"/>
      <c r="F331" s="53"/>
      <c r="G331" s="53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</row>
    <row r="332" spans="1:39" s="51" customFormat="1" ht="15.95" customHeight="1">
      <c r="A332" s="51" t="s">
        <v>136</v>
      </c>
      <c r="B332" s="52"/>
      <c r="E332" s="52"/>
      <c r="F332" s="53"/>
      <c r="G332" s="53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</row>
    <row r="333" spans="1:39" ht="14.25">
      <c r="A333" s="129" t="s">
        <v>137</v>
      </c>
    </row>
  </sheetData>
  <mergeCells count="23">
    <mergeCell ref="A270:A283"/>
    <mergeCell ref="A284:A297"/>
    <mergeCell ref="A172:A185"/>
    <mergeCell ref="A186:A199"/>
    <mergeCell ref="A200:A213"/>
    <mergeCell ref="A214:A227"/>
    <mergeCell ref="A228:A241"/>
    <mergeCell ref="A1:AM1"/>
    <mergeCell ref="A298:A311"/>
    <mergeCell ref="A18:A31"/>
    <mergeCell ref="A32:A45"/>
    <mergeCell ref="A46:A59"/>
    <mergeCell ref="A60:A73"/>
    <mergeCell ref="A74:A87"/>
    <mergeCell ref="A4:A17"/>
    <mergeCell ref="A88:A101"/>
    <mergeCell ref="A102:A115"/>
    <mergeCell ref="A116:A129"/>
    <mergeCell ref="A130:A143"/>
    <mergeCell ref="A144:A157"/>
    <mergeCell ref="A158:A171"/>
    <mergeCell ref="A242:A255"/>
    <mergeCell ref="A256:A269"/>
  </mergeCells>
  <phoneticPr fontId="1" type="noConversion"/>
  <printOptions horizontalCentered="1" verticalCentered="1"/>
  <pageMargins left="0.1" right="0.1" top="0.26" bottom="0.18" header="0.16" footer="0.15"/>
  <pageSetup paperSize="5" scale="60" orientation="landscape" horizontalDpi="300" verticalDpi="300" r:id="rId1"/>
  <headerFooter alignWithMargins="0">
    <oddHeader>&amp;RPage &amp;P</oddHeader>
    <oddFooter>&amp;L[Page]&amp;P&amp;CPrepared by Nazar Khan (Mansehra) M.Sc Maths &amp;D&amp;RPage &amp;P</oddFooter>
  </headerFooter>
  <rowBreaks count="5" manualBreakCount="5">
    <brk id="59" max="16383" man="1"/>
    <brk id="115" max="16383" man="1"/>
    <brk id="171" max="16383" man="1"/>
    <brk id="227" max="16383" man="1"/>
    <brk id="2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opLeftCell="A26" workbookViewId="0">
      <selection activeCell="A47" sqref="A47"/>
    </sheetView>
  </sheetViews>
  <sheetFormatPr defaultRowHeight="12.75"/>
  <cols>
    <col min="1" max="1" width="4.5703125" style="55" bestFit="1" customWidth="1"/>
    <col min="2" max="2" width="5.28515625" style="62" bestFit="1" customWidth="1"/>
    <col min="3" max="3" width="1.5703125" style="62" bestFit="1" customWidth="1"/>
    <col min="4" max="4" width="4.42578125" style="62" bestFit="1" customWidth="1"/>
    <col min="5" max="5" width="1.5703125" style="62" bestFit="1" customWidth="1"/>
    <col min="6" max="6" width="5.28515625" style="62" bestFit="1" customWidth="1"/>
    <col min="7" max="7" width="6.42578125" style="57" bestFit="1" customWidth="1"/>
    <col min="8" max="37" width="6" style="57" bestFit="1" customWidth="1"/>
    <col min="38" max="16384" width="9.140625" style="55"/>
  </cols>
  <sheetData>
    <row r="1" spans="1:37" ht="32.25" customHeight="1">
      <c r="A1" s="58" t="s">
        <v>60</v>
      </c>
      <c r="B1" s="63" t="s">
        <v>62</v>
      </c>
      <c r="C1" s="65"/>
      <c r="D1" s="65" t="s">
        <v>63</v>
      </c>
      <c r="E1" s="65"/>
      <c r="F1" s="64" t="s">
        <v>64</v>
      </c>
      <c r="G1" s="54" t="s">
        <v>86</v>
      </c>
      <c r="H1" s="54" t="s">
        <v>85</v>
      </c>
      <c r="I1" s="54" t="s">
        <v>87</v>
      </c>
      <c r="J1" s="54" t="s">
        <v>88</v>
      </c>
      <c r="K1" s="54" t="s">
        <v>89</v>
      </c>
      <c r="L1" s="54" t="s">
        <v>90</v>
      </c>
      <c r="M1" s="54" t="s">
        <v>91</v>
      </c>
      <c r="N1" s="54" t="s">
        <v>92</v>
      </c>
      <c r="O1" s="54" t="s">
        <v>93</v>
      </c>
      <c r="P1" s="54" t="s">
        <v>94</v>
      </c>
      <c r="Q1" s="54" t="s">
        <v>95</v>
      </c>
      <c r="R1" s="54" t="s">
        <v>96</v>
      </c>
      <c r="S1" s="54" t="s">
        <v>97</v>
      </c>
      <c r="T1" s="54" t="s">
        <v>98</v>
      </c>
      <c r="U1" s="54" t="s">
        <v>99</v>
      </c>
      <c r="V1" s="54" t="s">
        <v>100</v>
      </c>
      <c r="W1" s="54" t="s">
        <v>101</v>
      </c>
      <c r="X1" s="54" t="s">
        <v>102</v>
      </c>
      <c r="Y1" s="54" t="s">
        <v>103</v>
      </c>
      <c r="Z1" s="54" t="s">
        <v>104</v>
      </c>
      <c r="AA1" s="54" t="s">
        <v>105</v>
      </c>
      <c r="AB1" s="54" t="s">
        <v>106</v>
      </c>
      <c r="AC1" s="54" t="s">
        <v>107</v>
      </c>
      <c r="AD1" s="54" t="s">
        <v>108</v>
      </c>
      <c r="AE1" s="54" t="s">
        <v>109</v>
      </c>
      <c r="AF1" s="54" t="s">
        <v>110</v>
      </c>
      <c r="AG1" s="54" t="s">
        <v>111</v>
      </c>
      <c r="AH1" s="54" t="s">
        <v>112</v>
      </c>
      <c r="AI1" s="54" t="s">
        <v>113</v>
      </c>
      <c r="AJ1" s="54" t="s">
        <v>114</v>
      </c>
      <c r="AK1" s="54" t="s">
        <v>115</v>
      </c>
    </row>
    <row r="2" spans="1:37" ht="27" customHeight="1">
      <c r="A2" s="141">
        <v>1</v>
      </c>
      <c r="B2" s="66">
        <v>2475</v>
      </c>
      <c r="C2" s="67" t="s">
        <v>67</v>
      </c>
      <c r="D2" s="67">
        <v>75</v>
      </c>
      <c r="E2" s="67" t="s">
        <v>67</v>
      </c>
      <c r="F2" s="68">
        <v>4725</v>
      </c>
      <c r="G2" s="60">
        <f t="shared" ref="G2" si="0">B2</f>
        <v>2475</v>
      </c>
      <c r="H2" s="60">
        <f>SUM(G2+75)</f>
        <v>2550</v>
      </c>
      <c r="I2" s="60">
        <f t="shared" ref="I2:AK2" si="1">SUM(H2+75)</f>
        <v>2625</v>
      </c>
      <c r="J2" s="60">
        <f t="shared" si="1"/>
        <v>2700</v>
      </c>
      <c r="K2" s="60">
        <f t="shared" si="1"/>
        <v>2775</v>
      </c>
      <c r="L2" s="60">
        <f t="shared" si="1"/>
        <v>2850</v>
      </c>
      <c r="M2" s="60">
        <f t="shared" si="1"/>
        <v>2925</v>
      </c>
      <c r="N2" s="60">
        <f t="shared" si="1"/>
        <v>3000</v>
      </c>
      <c r="O2" s="60">
        <f t="shared" si="1"/>
        <v>3075</v>
      </c>
      <c r="P2" s="60">
        <f t="shared" si="1"/>
        <v>3150</v>
      </c>
      <c r="Q2" s="60">
        <f t="shared" si="1"/>
        <v>3225</v>
      </c>
      <c r="R2" s="60">
        <f t="shared" si="1"/>
        <v>3300</v>
      </c>
      <c r="S2" s="60">
        <f t="shared" si="1"/>
        <v>3375</v>
      </c>
      <c r="T2" s="60">
        <f t="shared" si="1"/>
        <v>3450</v>
      </c>
      <c r="U2" s="60">
        <f t="shared" si="1"/>
        <v>3525</v>
      </c>
      <c r="V2" s="60">
        <f t="shared" si="1"/>
        <v>3600</v>
      </c>
      <c r="W2" s="60">
        <f t="shared" si="1"/>
        <v>3675</v>
      </c>
      <c r="X2" s="60">
        <f t="shared" si="1"/>
        <v>3750</v>
      </c>
      <c r="Y2" s="60">
        <f t="shared" si="1"/>
        <v>3825</v>
      </c>
      <c r="Z2" s="60">
        <f t="shared" si="1"/>
        <v>3900</v>
      </c>
      <c r="AA2" s="60">
        <f t="shared" si="1"/>
        <v>3975</v>
      </c>
      <c r="AB2" s="60">
        <f t="shared" si="1"/>
        <v>4050</v>
      </c>
      <c r="AC2" s="60">
        <f t="shared" si="1"/>
        <v>4125</v>
      </c>
      <c r="AD2" s="60">
        <f t="shared" si="1"/>
        <v>4200</v>
      </c>
      <c r="AE2" s="60">
        <f t="shared" si="1"/>
        <v>4275</v>
      </c>
      <c r="AF2" s="60">
        <f t="shared" si="1"/>
        <v>4350</v>
      </c>
      <c r="AG2" s="60">
        <f t="shared" si="1"/>
        <v>4425</v>
      </c>
      <c r="AH2" s="60">
        <f t="shared" si="1"/>
        <v>4500</v>
      </c>
      <c r="AI2" s="60">
        <f t="shared" si="1"/>
        <v>4575</v>
      </c>
      <c r="AJ2" s="60">
        <f t="shared" si="1"/>
        <v>4650</v>
      </c>
      <c r="AK2" s="60">
        <f t="shared" si="1"/>
        <v>4725</v>
      </c>
    </row>
    <row r="3" spans="1:37" ht="27" customHeight="1">
      <c r="A3" s="141"/>
      <c r="B3" s="66">
        <v>2970</v>
      </c>
      <c r="C3" s="67" t="s">
        <v>67</v>
      </c>
      <c r="D3" s="67">
        <v>90</v>
      </c>
      <c r="E3" s="67" t="s">
        <v>67</v>
      </c>
      <c r="F3" s="68">
        <v>5670</v>
      </c>
      <c r="G3" s="60">
        <f>B3</f>
        <v>2970</v>
      </c>
      <c r="H3" s="60">
        <f>SUM(G3+90)</f>
        <v>3060</v>
      </c>
      <c r="I3" s="60">
        <f t="shared" ref="I3:AK3" si="2">SUM(H3+90)</f>
        <v>3150</v>
      </c>
      <c r="J3" s="60">
        <f t="shared" si="2"/>
        <v>3240</v>
      </c>
      <c r="K3" s="60">
        <f t="shared" si="2"/>
        <v>3330</v>
      </c>
      <c r="L3" s="60">
        <f t="shared" si="2"/>
        <v>3420</v>
      </c>
      <c r="M3" s="60">
        <f t="shared" si="2"/>
        <v>3510</v>
      </c>
      <c r="N3" s="60">
        <f t="shared" si="2"/>
        <v>3600</v>
      </c>
      <c r="O3" s="60">
        <f t="shared" si="2"/>
        <v>3690</v>
      </c>
      <c r="P3" s="60">
        <f t="shared" si="2"/>
        <v>3780</v>
      </c>
      <c r="Q3" s="60">
        <f t="shared" si="2"/>
        <v>3870</v>
      </c>
      <c r="R3" s="60">
        <f t="shared" si="2"/>
        <v>3960</v>
      </c>
      <c r="S3" s="60">
        <f t="shared" si="2"/>
        <v>4050</v>
      </c>
      <c r="T3" s="60">
        <f t="shared" si="2"/>
        <v>4140</v>
      </c>
      <c r="U3" s="60">
        <f t="shared" si="2"/>
        <v>4230</v>
      </c>
      <c r="V3" s="60">
        <f t="shared" si="2"/>
        <v>4320</v>
      </c>
      <c r="W3" s="60">
        <f t="shared" si="2"/>
        <v>4410</v>
      </c>
      <c r="X3" s="60">
        <f t="shared" si="2"/>
        <v>4500</v>
      </c>
      <c r="Y3" s="60">
        <f t="shared" si="2"/>
        <v>4590</v>
      </c>
      <c r="Z3" s="60">
        <f t="shared" si="2"/>
        <v>4680</v>
      </c>
      <c r="AA3" s="60">
        <f t="shared" si="2"/>
        <v>4770</v>
      </c>
      <c r="AB3" s="60">
        <f t="shared" si="2"/>
        <v>4860</v>
      </c>
      <c r="AC3" s="60">
        <f t="shared" si="2"/>
        <v>4950</v>
      </c>
      <c r="AD3" s="60">
        <f t="shared" si="2"/>
        <v>5040</v>
      </c>
      <c r="AE3" s="60">
        <f t="shared" si="2"/>
        <v>5130</v>
      </c>
      <c r="AF3" s="60">
        <f t="shared" si="2"/>
        <v>5220</v>
      </c>
      <c r="AG3" s="60">
        <f t="shared" si="2"/>
        <v>5310</v>
      </c>
      <c r="AH3" s="60">
        <f t="shared" si="2"/>
        <v>5400</v>
      </c>
      <c r="AI3" s="60">
        <f t="shared" si="2"/>
        <v>5490</v>
      </c>
      <c r="AJ3" s="60">
        <f t="shared" si="2"/>
        <v>5580</v>
      </c>
      <c r="AK3" s="60">
        <f t="shared" si="2"/>
        <v>5670</v>
      </c>
    </row>
    <row r="4" spans="1:37" s="56" customFormat="1" ht="27" customHeight="1">
      <c r="A4" s="141"/>
      <c r="B4" s="66">
        <v>4800</v>
      </c>
      <c r="C4" s="67" t="s">
        <v>67</v>
      </c>
      <c r="D4" s="67">
        <v>150</v>
      </c>
      <c r="E4" s="67" t="s">
        <v>67</v>
      </c>
      <c r="F4" s="68">
        <f>AK4</f>
        <v>9300</v>
      </c>
      <c r="G4" s="61">
        <f>B4</f>
        <v>4800</v>
      </c>
      <c r="H4" s="61">
        <f>SUM(G4+150)</f>
        <v>4950</v>
      </c>
      <c r="I4" s="61">
        <f t="shared" ref="I4:AK4" si="3">SUM(H4+150)</f>
        <v>5100</v>
      </c>
      <c r="J4" s="61">
        <f t="shared" si="3"/>
        <v>5250</v>
      </c>
      <c r="K4" s="61">
        <f t="shared" si="3"/>
        <v>5400</v>
      </c>
      <c r="L4" s="61">
        <f t="shared" si="3"/>
        <v>5550</v>
      </c>
      <c r="M4" s="61">
        <f t="shared" si="3"/>
        <v>5700</v>
      </c>
      <c r="N4" s="61">
        <f t="shared" si="3"/>
        <v>5850</v>
      </c>
      <c r="O4" s="61">
        <f t="shared" si="3"/>
        <v>6000</v>
      </c>
      <c r="P4" s="61">
        <f t="shared" si="3"/>
        <v>6150</v>
      </c>
      <c r="Q4" s="61">
        <f t="shared" si="3"/>
        <v>6300</v>
      </c>
      <c r="R4" s="61">
        <f t="shared" si="3"/>
        <v>6450</v>
      </c>
      <c r="S4" s="61">
        <f t="shared" si="3"/>
        <v>6600</v>
      </c>
      <c r="T4" s="61">
        <f t="shared" si="3"/>
        <v>6750</v>
      </c>
      <c r="U4" s="61">
        <f t="shared" si="3"/>
        <v>6900</v>
      </c>
      <c r="V4" s="61">
        <f t="shared" si="3"/>
        <v>7050</v>
      </c>
      <c r="W4" s="61">
        <f t="shared" si="3"/>
        <v>7200</v>
      </c>
      <c r="X4" s="61">
        <f t="shared" si="3"/>
        <v>7350</v>
      </c>
      <c r="Y4" s="61">
        <f t="shared" si="3"/>
        <v>7500</v>
      </c>
      <c r="Z4" s="61">
        <f t="shared" si="3"/>
        <v>7650</v>
      </c>
      <c r="AA4" s="61">
        <f t="shared" si="3"/>
        <v>7800</v>
      </c>
      <c r="AB4" s="61">
        <f t="shared" si="3"/>
        <v>7950</v>
      </c>
      <c r="AC4" s="61">
        <f t="shared" si="3"/>
        <v>8100</v>
      </c>
      <c r="AD4" s="61">
        <f t="shared" si="3"/>
        <v>8250</v>
      </c>
      <c r="AE4" s="61">
        <f t="shared" si="3"/>
        <v>8400</v>
      </c>
      <c r="AF4" s="61">
        <f t="shared" si="3"/>
        <v>8550</v>
      </c>
      <c r="AG4" s="61">
        <f t="shared" si="3"/>
        <v>8700</v>
      </c>
      <c r="AH4" s="61">
        <f t="shared" si="3"/>
        <v>8850</v>
      </c>
      <c r="AI4" s="61">
        <f t="shared" si="3"/>
        <v>9000</v>
      </c>
      <c r="AJ4" s="61">
        <f t="shared" si="3"/>
        <v>9150</v>
      </c>
      <c r="AK4" s="61">
        <f t="shared" si="3"/>
        <v>9300</v>
      </c>
    </row>
    <row r="5" spans="1:37" s="70" customFormat="1" ht="27" customHeight="1">
      <c r="A5" s="141"/>
      <c r="B5" s="63">
        <v>6210</v>
      </c>
      <c r="C5" s="65" t="s">
        <v>67</v>
      </c>
      <c r="D5" s="65">
        <v>195</v>
      </c>
      <c r="E5" s="65" t="s">
        <v>67</v>
      </c>
      <c r="F5" s="64">
        <v>12060</v>
      </c>
      <c r="G5" s="69">
        <f>B5</f>
        <v>6210</v>
      </c>
      <c r="H5" s="69">
        <f>SUM(G5+195)</f>
        <v>6405</v>
      </c>
      <c r="I5" s="69">
        <f t="shared" ref="I5:AK5" si="4">SUM(H5+195)</f>
        <v>6600</v>
      </c>
      <c r="J5" s="69">
        <f t="shared" si="4"/>
        <v>6795</v>
      </c>
      <c r="K5" s="69">
        <f t="shared" si="4"/>
        <v>6990</v>
      </c>
      <c r="L5" s="69">
        <f t="shared" si="4"/>
        <v>7185</v>
      </c>
      <c r="M5" s="69">
        <f t="shared" si="4"/>
        <v>7380</v>
      </c>
      <c r="N5" s="69">
        <f t="shared" si="4"/>
        <v>7575</v>
      </c>
      <c r="O5" s="69">
        <f t="shared" si="4"/>
        <v>7770</v>
      </c>
      <c r="P5" s="69">
        <f t="shared" si="4"/>
        <v>7965</v>
      </c>
      <c r="Q5" s="69">
        <f t="shared" si="4"/>
        <v>8160</v>
      </c>
      <c r="R5" s="69">
        <f t="shared" si="4"/>
        <v>8355</v>
      </c>
      <c r="S5" s="69">
        <f t="shared" si="4"/>
        <v>8550</v>
      </c>
      <c r="T5" s="69">
        <f t="shared" si="4"/>
        <v>8745</v>
      </c>
      <c r="U5" s="69">
        <f t="shared" si="4"/>
        <v>8940</v>
      </c>
      <c r="V5" s="69">
        <f t="shared" si="4"/>
        <v>9135</v>
      </c>
      <c r="W5" s="69">
        <f t="shared" si="4"/>
        <v>9330</v>
      </c>
      <c r="X5" s="69">
        <f t="shared" si="4"/>
        <v>9525</v>
      </c>
      <c r="Y5" s="69">
        <f t="shared" si="4"/>
        <v>9720</v>
      </c>
      <c r="Z5" s="69">
        <f t="shared" si="4"/>
        <v>9915</v>
      </c>
      <c r="AA5" s="69">
        <f t="shared" si="4"/>
        <v>10110</v>
      </c>
      <c r="AB5" s="69">
        <f t="shared" si="4"/>
        <v>10305</v>
      </c>
      <c r="AC5" s="69">
        <f t="shared" si="4"/>
        <v>10500</v>
      </c>
      <c r="AD5" s="69">
        <f t="shared" si="4"/>
        <v>10695</v>
      </c>
      <c r="AE5" s="69">
        <f t="shared" si="4"/>
        <v>10890</v>
      </c>
      <c r="AF5" s="69">
        <f t="shared" si="4"/>
        <v>11085</v>
      </c>
      <c r="AG5" s="69">
        <f t="shared" si="4"/>
        <v>11280</v>
      </c>
      <c r="AH5" s="69">
        <f t="shared" si="4"/>
        <v>11475</v>
      </c>
      <c r="AI5" s="69">
        <f t="shared" si="4"/>
        <v>11670</v>
      </c>
      <c r="AJ5" s="69">
        <f t="shared" si="4"/>
        <v>11865</v>
      </c>
      <c r="AK5" s="69">
        <f t="shared" si="4"/>
        <v>12060</v>
      </c>
    </row>
    <row r="6" spans="1:37" s="56" customFormat="1" ht="27" customHeight="1">
      <c r="A6" s="142">
        <v>2</v>
      </c>
      <c r="B6" s="66">
        <v>2530</v>
      </c>
      <c r="C6" s="67" t="s">
        <v>67</v>
      </c>
      <c r="D6" s="67">
        <v>85</v>
      </c>
      <c r="E6" s="67" t="s">
        <v>67</v>
      </c>
      <c r="F6" s="68">
        <v>5080</v>
      </c>
      <c r="G6" s="61">
        <f t="shared" ref="G6" si="5">B6</f>
        <v>2530</v>
      </c>
      <c r="H6" s="61">
        <f>SUM(G6+85)</f>
        <v>2615</v>
      </c>
      <c r="I6" s="61">
        <f t="shared" ref="I6:AK6" si="6">SUM(H6+85)</f>
        <v>2700</v>
      </c>
      <c r="J6" s="61">
        <f t="shared" si="6"/>
        <v>2785</v>
      </c>
      <c r="K6" s="61">
        <f t="shared" si="6"/>
        <v>2870</v>
      </c>
      <c r="L6" s="61">
        <f t="shared" si="6"/>
        <v>2955</v>
      </c>
      <c r="M6" s="61">
        <f t="shared" si="6"/>
        <v>3040</v>
      </c>
      <c r="N6" s="61">
        <f t="shared" si="6"/>
        <v>3125</v>
      </c>
      <c r="O6" s="61">
        <f t="shared" si="6"/>
        <v>3210</v>
      </c>
      <c r="P6" s="61">
        <f t="shared" si="6"/>
        <v>3295</v>
      </c>
      <c r="Q6" s="61">
        <f t="shared" si="6"/>
        <v>3380</v>
      </c>
      <c r="R6" s="61">
        <f t="shared" si="6"/>
        <v>3465</v>
      </c>
      <c r="S6" s="61">
        <f t="shared" si="6"/>
        <v>3550</v>
      </c>
      <c r="T6" s="61">
        <f t="shared" si="6"/>
        <v>3635</v>
      </c>
      <c r="U6" s="61">
        <f t="shared" si="6"/>
        <v>3720</v>
      </c>
      <c r="V6" s="61">
        <f t="shared" si="6"/>
        <v>3805</v>
      </c>
      <c r="W6" s="61">
        <f t="shared" si="6"/>
        <v>3890</v>
      </c>
      <c r="X6" s="61">
        <f t="shared" si="6"/>
        <v>3975</v>
      </c>
      <c r="Y6" s="61">
        <f t="shared" si="6"/>
        <v>4060</v>
      </c>
      <c r="Z6" s="61">
        <f t="shared" si="6"/>
        <v>4145</v>
      </c>
      <c r="AA6" s="61">
        <f t="shared" si="6"/>
        <v>4230</v>
      </c>
      <c r="AB6" s="61">
        <f t="shared" si="6"/>
        <v>4315</v>
      </c>
      <c r="AC6" s="61">
        <f t="shared" si="6"/>
        <v>4400</v>
      </c>
      <c r="AD6" s="61">
        <f t="shared" si="6"/>
        <v>4485</v>
      </c>
      <c r="AE6" s="61">
        <f t="shared" si="6"/>
        <v>4570</v>
      </c>
      <c r="AF6" s="61">
        <f t="shared" si="6"/>
        <v>4655</v>
      </c>
      <c r="AG6" s="61">
        <f t="shared" si="6"/>
        <v>4740</v>
      </c>
      <c r="AH6" s="61">
        <f t="shared" si="6"/>
        <v>4825</v>
      </c>
      <c r="AI6" s="61">
        <f t="shared" si="6"/>
        <v>4910</v>
      </c>
      <c r="AJ6" s="61">
        <f t="shared" si="6"/>
        <v>4995</v>
      </c>
      <c r="AK6" s="61">
        <f t="shared" si="6"/>
        <v>5080</v>
      </c>
    </row>
    <row r="7" spans="1:37" s="56" customFormat="1" ht="27" customHeight="1">
      <c r="A7" s="142"/>
      <c r="B7" s="66">
        <v>3035</v>
      </c>
      <c r="C7" s="67" t="s">
        <v>67</v>
      </c>
      <c r="D7" s="67">
        <v>100</v>
      </c>
      <c r="E7" s="67" t="s">
        <v>67</v>
      </c>
      <c r="F7" s="68">
        <v>6035</v>
      </c>
      <c r="G7" s="61">
        <f>B7</f>
        <v>3035</v>
      </c>
      <c r="H7" s="61">
        <f>SUM(G7+100)</f>
        <v>3135</v>
      </c>
      <c r="I7" s="61">
        <f t="shared" ref="I7:AK7" si="7">SUM(H7+100)</f>
        <v>3235</v>
      </c>
      <c r="J7" s="61">
        <f t="shared" si="7"/>
        <v>3335</v>
      </c>
      <c r="K7" s="61">
        <f t="shared" si="7"/>
        <v>3435</v>
      </c>
      <c r="L7" s="61">
        <f t="shared" si="7"/>
        <v>3535</v>
      </c>
      <c r="M7" s="61">
        <f t="shared" si="7"/>
        <v>3635</v>
      </c>
      <c r="N7" s="61">
        <f t="shared" si="7"/>
        <v>3735</v>
      </c>
      <c r="O7" s="61">
        <f t="shared" si="7"/>
        <v>3835</v>
      </c>
      <c r="P7" s="61">
        <f t="shared" si="7"/>
        <v>3935</v>
      </c>
      <c r="Q7" s="61">
        <f t="shared" si="7"/>
        <v>4035</v>
      </c>
      <c r="R7" s="61">
        <f t="shared" si="7"/>
        <v>4135</v>
      </c>
      <c r="S7" s="61">
        <f t="shared" si="7"/>
        <v>4235</v>
      </c>
      <c r="T7" s="61">
        <f t="shared" si="7"/>
        <v>4335</v>
      </c>
      <c r="U7" s="61">
        <f t="shared" si="7"/>
        <v>4435</v>
      </c>
      <c r="V7" s="61">
        <f t="shared" si="7"/>
        <v>4535</v>
      </c>
      <c r="W7" s="61">
        <f t="shared" si="7"/>
        <v>4635</v>
      </c>
      <c r="X7" s="61">
        <f t="shared" si="7"/>
        <v>4735</v>
      </c>
      <c r="Y7" s="61">
        <f t="shared" si="7"/>
        <v>4835</v>
      </c>
      <c r="Z7" s="61">
        <f t="shared" si="7"/>
        <v>4935</v>
      </c>
      <c r="AA7" s="61">
        <f t="shared" si="7"/>
        <v>5035</v>
      </c>
      <c r="AB7" s="61">
        <f t="shared" si="7"/>
        <v>5135</v>
      </c>
      <c r="AC7" s="61">
        <f t="shared" si="7"/>
        <v>5235</v>
      </c>
      <c r="AD7" s="61">
        <f t="shared" si="7"/>
        <v>5335</v>
      </c>
      <c r="AE7" s="61">
        <f t="shared" si="7"/>
        <v>5435</v>
      </c>
      <c r="AF7" s="61">
        <f t="shared" si="7"/>
        <v>5535</v>
      </c>
      <c r="AG7" s="61">
        <f t="shared" si="7"/>
        <v>5635</v>
      </c>
      <c r="AH7" s="61">
        <f t="shared" si="7"/>
        <v>5735</v>
      </c>
      <c r="AI7" s="61">
        <f t="shared" si="7"/>
        <v>5835</v>
      </c>
      <c r="AJ7" s="61">
        <f t="shared" si="7"/>
        <v>5935</v>
      </c>
      <c r="AK7" s="61">
        <f t="shared" si="7"/>
        <v>6035</v>
      </c>
    </row>
    <row r="8" spans="1:37" s="56" customFormat="1" ht="27" customHeight="1">
      <c r="A8" s="142"/>
      <c r="B8" s="66">
        <v>4900</v>
      </c>
      <c r="C8" s="67" t="s">
        <v>67</v>
      </c>
      <c r="D8" s="67">
        <v>170</v>
      </c>
      <c r="E8" s="67" t="s">
        <v>67</v>
      </c>
      <c r="F8" s="68">
        <f>AK8</f>
        <v>10000</v>
      </c>
      <c r="G8" s="61">
        <f>B8</f>
        <v>4900</v>
      </c>
      <c r="H8" s="61">
        <f>SUM(G8+170)</f>
        <v>5070</v>
      </c>
      <c r="I8" s="61">
        <f t="shared" ref="I8:AK8" si="8">SUM(H8+170)</f>
        <v>5240</v>
      </c>
      <c r="J8" s="61">
        <f t="shared" si="8"/>
        <v>5410</v>
      </c>
      <c r="K8" s="61">
        <f t="shared" si="8"/>
        <v>5580</v>
      </c>
      <c r="L8" s="61">
        <f t="shared" si="8"/>
        <v>5750</v>
      </c>
      <c r="M8" s="61">
        <f t="shared" si="8"/>
        <v>5920</v>
      </c>
      <c r="N8" s="61">
        <f t="shared" si="8"/>
        <v>6090</v>
      </c>
      <c r="O8" s="61">
        <f t="shared" si="8"/>
        <v>6260</v>
      </c>
      <c r="P8" s="61">
        <f t="shared" si="8"/>
        <v>6430</v>
      </c>
      <c r="Q8" s="61">
        <f t="shared" si="8"/>
        <v>6600</v>
      </c>
      <c r="R8" s="61">
        <f t="shared" si="8"/>
        <v>6770</v>
      </c>
      <c r="S8" s="61">
        <f t="shared" si="8"/>
        <v>6940</v>
      </c>
      <c r="T8" s="61">
        <f t="shared" si="8"/>
        <v>7110</v>
      </c>
      <c r="U8" s="61">
        <f t="shared" si="8"/>
        <v>7280</v>
      </c>
      <c r="V8" s="61">
        <f t="shared" si="8"/>
        <v>7450</v>
      </c>
      <c r="W8" s="61">
        <f t="shared" si="8"/>
        <v>7620</v>
      </c>
      <c r="X8" s="61">
        <f t="shared" si="8"/>
        <v>7790</v>
      </c>
      <c r="Y8" s="61">
        <f t="shared" si="8"/>
        <v>7960</v>
      </c>
      <c r="Z8" s="61">
        <f t="shared" si="8"/>
        <v>8130</v>
      </c>
      <c r="AA8" s="61">
        <f t="shared" si="8"/>
        <v>8300</v>
      </c>
      <c r="AB8" s="61">
        <f t="shared" si="8"/>
        <v>8470</v>
      </c>
      <c r="AC8" s="61">
        <f t="shared" si="8"/>
        <v>8640</v>
      </c>
      <c r="AD8" s="61">
        <f t="shared" si="8"/>
        <v>8810</v>
      </c>
      <c r="AE8" s="61">
        <f t="shared" si="8"/>
        <v>8980</v>
      </c>
      <c r="AF8" s="61">
        <f t="shared" si="8"/>
        <v>9150</v>
      </c>
      <c r="AG8" s="61">
        <f t="shared" si="8"/>
        <v>9320</v>
      </c>
      <c r="AH8" s="61">
        <f t="shared" si="8"/>
        <v>9490</v>
      </c>
      <c r="AI8" s="61">
        <f t="shared" si="8"/>
        <v>9660</v>
      </c>
      <c r="AJ8" s="61">
        <f t="shared" si="8"/>
        <v>9830</v>
      </c>
      <c r="AK8" s="61">
        <f t="shared" si="8"/>
        <v>10000</v>
      </c>
    </row>
    <row r="9" spans="1:37" s="70" customFormat="1" ht="27" customHeight="1">
      <c r="A9" s="142"/>
      <c r="B9" s="63">
        <v>6335</v>
      </c>
      <c r="C9" s="65" t="s">
        <v>67</v>
      </c>
      <c r="D9" s="65">
        <v>220</v>
      </c>
      <c r="E9" s="65" t="s">
        <v>67</v>
      </c>
      <c r="F9" s="64">
        <v>12936</v>
      </c>
      <c r="G9" s="69">
        <f>B9</f>
        <v>6335</v>
      </c>
      <c r="H9" s="69">
        <f>SUM(G9+220)</f>
        <v>6555</v>
      </c>
      <c r="I9" s="69">
        <f t="shared" ref="I9:AK9" si="9">SUM(H9+220)</f>
        <v>6775</v>
      </c>
      <c r="J9" s="69">
        <f t="shared" si="9"/>
        <v>6995</v>
      </c>
      <c r="K9" s="69">
        <f t="shared" si="9"/>
        <v>7215</v>
      </c>
      <c r="L9" s="69">
        <f t="shared" si="9"/>
        <v>7435</v>
      </c>
      <c r="M9" s="69">
        <f t="shared" si="9"/>
        <v>7655</v>
      </c>
      <c r="N9" s="69">
        <f t="shared" si="9"/>
        <v>7875</v>
      </c>
      <c r="O9" s="69">
        <f t="shared" si="9"/>
        <v>8095</v>
      </c>
      <c r="P9" s="69">
        <f t="shared" si="9"/>
        <v>8315</v>
      </c>
      <c r="Q9" s="69">
        <f t="shared" si="9"/>
        <v>8535</v>
      </c>
      <c r="R9" s="69">
        <f t="shared" si="9"/>
        <v>8755</v>
      </c>
      <c r="S9" s="69">
        <f t="shared" si="9"/>
        <v>8975</v>
      </c>
      <c r="T9" s="69">
        <f t="shared" si="9"/>
        <v>9195</v>
      </c>
      <c r="U9" s="69">
        <f t="shared" si="9"/>
        <v>9415</v>
      </c>
      <c r="V9" s="69">
        <f t="shared" si="9"/>
        <v>9635</v>
      </c>
      <c r="W9" s="69">
        <f t="shared" si="9"/>
        <v>9855</v>
      </c>
      <c r="X9" s="69">
        <f t="shared" si="9"/>
        <v>10075</v>
      </c>
      <c r="Y9" s="69">
        <f t="shared" si="9"/>
        <v>10295</v>
      </c>
      <c r="Z9" s="69">
        <f t="shared" si="9"/>
        <v>10515</v>
      </c>
      <c r="AA9" s="69">
        <f t="shared" si="9"/>
        <v>10735</v>
      </c>
      <c r="AB9" s="69">
        <f t="shared" si="9"/>
        <v>10955</v>
      </c>
      <c r="AC9" s="69">
        <f t="shared" si="9"/>
        <v>11175</v>
      </c>
      <c r="AD9" s="69">
        <f t="shared" si="9"/>
        <v>11395</v>
      </c>
      <c r="AE9" s="69">
        <f t="shared" si="9"/>
        <v>11615</v>
      </c>
      <c r="AF9" s="69">
        <f t="shared" si="9"/>
        <v>11835</v>
      </c>
      <c r="AG9" s="69">
        <f t="shared" si="9"/>
        <v>12055</v>
      </c>
      <c r="AH9" s="69">
        <f t="shared" si="9"/>
        <v>12275</v>
      </c>
      <c r="AI9" s="69">
        <f t="shared" si="9"/>
        <v>12495</v>
      </c>
      <c r="AJ9" s="69">
        <f t="shared" si="9"/>
        <v>12715</v>
      </c>
      <c r="AK9" s="69">
        <f t="shared" si="9"/>
        <v>12935</v>
      </c>
    </row>
    <row r="10" spans="1:37" s="56" customFormat="1" ht="27" customHeight="1">
      <c r="A10" s="142">
        <v>3</v>
      </c>
      <c r="B10" s="66">
        <v>2615</v>
      </c>
      <c r="C10" s="67" t="s">
        <v>67</v>
      </c>
      <c r="D10" s="67">
        <v>100</v>
      </c>
      <c r="E10" s="67" t="s">
        <v>67</v>
      </c>
      <c r="F10" s="68">
        <v>5612</v>
      </c>
      <c r="G10" s="61">
        <f t="shared" ref="G10" si="10">B10</f>
        <v>2615</v>
      </c>
      <c r="H10" s="61">
        <f>SUM(G10+100)</f>
        <v>2715</v>
      </c>
      <c r="I10" s="61">
        <f t="shared" ref="I10:AK10" si="11">SUM(H10+100)</f>
        <v>2815</v>
      </c>
      <c r="J10" s="61">
        <f t="shared" si="11"/>
        <v>2915</v>
      </c>
      <c r="K10" s="61">
        <f t="shared" si="11"/>
        <v>3015</v>
      </c>
      <c r="L10" s="61">
        <f t="shared" si="11"/>
        <v>3115</v>
      </c>
      <c r="M10" s="61">
        <f t="shared" si="11"/>
        <v>3215</v>
      </c>
      <c r="N10" s="61">
        <f t="shared" si="11"/>
        <v>3315</v>
      </c>
      <c r="O10" s="61">
        <f>SUM(N10+100)</f>
        <v>3415</v>
      </c>
      <c r="P10" s="61">
        <f t="shared" si="11"/>
        <v>3515</v>
      </c>
      <c r="Q10" s="61">
        <f t="shared" si="11"/>
        <v>3615</v>
      </c>
      <c r="R10" s="61">
        <f t="shared" si="11"/>
        <v>3715</v>
      </c>
      <c r="S10" s="61">
        <f t="shared" si="11"/>
        <v>3815</v>
      </c>
      <c r="T10" s="61">
        <f t="shared" si="11"/>
        <v>3915</v>
      </c>
      <c r="U10" s="61">
        <f t="shared" si="11"/>
        <v>4015</v>
      </c>
      <c r="V10" s="61">
        <f t="shared" si="11"/>
        <v>4115</v>
      </c>
      <c r="W10" s="61">
        <f t="shared" si="11"/>
        <v>4215</v>
      </c>
      <c r="X10" s="61">
        <f t="shared" si="11"/>
        <v>4315</v>
      </c>
      <c r="Y10" s="61">
        <f t="shared" si="11"/>
        <v>4415</v>
      </c>
      <c r="Z10" s="61">
        <f t="shared" si="11"/>
        <v>4515</v>
      </c>
      <c r="AA10" s="61">
        <f t="shared" si="11"/>
        <v>4615</v>
      </c>
      <c r="AB10" s="61">
        <f t="shared" si="11"/>
        <v>4715</v>
      </c>
      <c r="AC10" s="61">
        <f t="shared" si="11"/>
        <v>4815</v>
      </c>
      <c r="AD10" s="61">
        <f t="shared" si="11"/>
        <v>4915</v>
      </c>
      <c r="AE10" s="61">
        <f t="shared" si="11"/>
        <v>5015</v>
      </c>
      <c r="AF10" s="61">
        <f t="shared" si="11"/>
        <v>5115</v>
      </c>
      <c r="AG10" s="61">
        <f t="shared" si="11"/>
        <v>5215</v>
      </c>
      <c r="AH10" s="61">
        <f t="shared" si="11"/>
        <v>5315</v>
      </c>
      <c r="AI10" s="61">
        <f t="shared" si="11"/>
        <v>5415</v>
      </c>
      <c r="AJ10" s="61">
        <f t="shared" si="11"/>
        <v>5515</v>
      </c>
      <c r="AK10" s="61">
        <f t="shared" si="11"/>
        <v>5615</v>
      </c>
    </row>
    <row r="11" spans="1:37" s="56" customFormat="1" ht="27" customHeight="1">
      <c r="A11" s="142"/>
      <c r="B11" s="66">
        <v>3140</v>
      </c>
      <c r="C11" s="67" t="s">
        <v>67</v>
      </c>
      <c r="D11" s="67">
        <v>120</v>
      </c>
      <c r="E11" s="67" t="s">
        <v>67</v>
      </c>
      <c r="F11" s="68">
        <v>6740</v>
      </c>
      <c r="G11" s="61">
        <f>B11</f>
        <v>3140</v>
      </c>
      <c r="H11" s="61">
        <f>SUM(G11+120)</f>
        <v>3260</v>
      </c>
      <c r="I11" s="61">
        <f t="shared" ref="I11:AK11" si="12">SUM(H11+120)</f>
        <v>3380</v>
      </c>
      <c r="J11" s="61">
        <f t="shared" si="12"/>
        <v>3500</v>
      </c>
      <c r="K11" s="61">
        <f t="shared" si="12"/>
        <v>3620</v>
      </c>
      <c r="L11" s="61">
        <f t="shared" si="12"/>
        <v>3740</v>
      </c>
      <c r="M11" s="61">
        <f t="shared" si="12"/>
        <v>3860</v>
      </c>
      <c r="N11" s="61">
        <f t="shared" si="12"/>
        <v>3980</v>
      </c>
      <c r="O11" s="61">
        <f t="shared" si="12"/>
        <v>4100</v>
      </c>
      <c r="P11" s="61">
        <f t="shared" si="12"/>
        <v>4220</v>
      </c>
      <c r="Q11" s="61">
        <f t="shared" si="12"/>
        <v>4340</v>
      </c>
      <c r="R11" s="61">
        <f t="shared" si="12"/>
        <v>4460</v>
      </c>
      <c r="S11" s="61">
        <f t="shared" si="12"/>
        <v>4580</v>
      </c>
      <c r="T11" s="61">
        <f t="shared" si="12"/>
        <v>4700</v>
      </c>
      <c r="U11" s="61">
        <f t="shared" si="12"/>
        <v>4820</v>
      </c>
      <c r="V11" s="61">
        <f t="shared" si="12"/>
        <v>4940</v>
      </c>
      <c r="W11" s="61">
        <f t="shared" si="12"/>
        <v>5060</v>
      </c>
      <c r="X11" s="61">
        <f t="shared" si="12"/>
        <v>5180</v>
      </c>
      <c r="Y11" s="61">
        <f t="shared" si="12"/>
        <v>5300</v>
      </c>
      <c r="Z11" s="61">
        <f t="shared" si="12"/>
        <v>5420</v>
      </c>
      <c r="AA11" s="61">
        <f t="shared" si="12"/>
        <v>5540</v>
      </c>
      <c r="AB11" s="61">
        <f t="shared" si="12"/>
        <v>5660</v>
      </c>
      <c r="AC11" s="61">
        <f t="shared" si="12"/>
        <v>5780</v>
      </c>
      <c r="AD11" s="61">
        <f t="shared" si="12"/>
        <v>5900</v>
      </c>
      <c r="AE11" s="61">
        <f t="shared" si="12"/>
        <v>6020</v>
      </c>
      <c r="AF11" s="61">
        <f t="shared" si="12"/>
        <v>6140</v>
      </c>
      <c r="AG11" s="61">
        <f t="shared" si="12"/>
        <v>6260</v>
      </c>
      <c r="AH11" s="61">
        <f t="shared" si="12"/>
        <v>6380</v>
      </c>
      <c r="AI11" s="61">
        <f t="shared" si="12"/>
        <v>6500</v>
      </c>
      <c r="AJ11" s="61">
        <f t="shared" si="12"/>
        <v>6620</v>
      </c>
      <c r="AK11" s="61">
        <f t="shared" si="12"/>
        <v>6740</v>
      </c>
    </row>
    <row r="12" spans="1:37" s="56" customFormat="1" ht="27" customHeight="1">
      <c r="A12" s="142"/>
      <c r="B12" s="66">
        <v>5050</v>
      </c>
      <c r="C12" s="67" t="s">
        <v>67</v>
      </c>
      <c r="D12" s="67">
        <v>200</v>
      </c>
      <c r="E12" s="67" t="s">
        <v>67</v>
      </c>
      <c r="F12" s="68">
        <f>AK12</f>
        <v>11050</v>
      </c>
      <c r="G12" s="61">
        <f>B12</f>
        <v>5050</v>
      </c>
      <c r="H12" s="61">
        <f>SUM(G12+200)</f>
        <v>5250</v>
      </c>
      <c r="I12" s="61">
        <f t="shared" ref="I12:AK12" si="13">SUM(H12+200)</f>
        <v>5450</v>
      </c>
      <c r="J12" s="61">
        <f t="shared" si="13"/>
        <v>5650</v>
      </c>
      <c r="K12" s="61">
        <f t="shared" si="13"/>
        <v>5850</v>
      </c>
      <c r="L12" s="61">
        <f t="shared" si="13"/>
        <v>6050</v>
      </c>
      <c r="M12" s="61">
        <f t="shared" si="13"/>
        <v>6250</v>
      </c>
      <c r="N12" s="61">
        <f t="shared" si="13"/>
        <v>6450</v>
      </c>
      <c r="O12" s="61">
        <f t="shared" si="13"/>
        <v>6650</v>
      </c>
      <c r="P12" s="61">
        <f t="shared" si="13"/>
        <v>6850</v>
      </c>
      <c r="Q12" s="61">
        <f t="shared" si="13"/>
        <v>7050</v>
      </c>
      <c r="R12" s="61">
        <f t="shared" si="13"/>
        <v>7250</v>
      </c>
      <c r="S12" s="61">
        <f t="shared" si="13"/>
        <v>7450</v>
      </c>
      <c r="T12" s="61">
        <f t="shared" si="13"/>
        <v>7650</v>
      </c>
      <c r="U12" s="61">
        <f t="shared" si="13"/>
        <v>7850</v>
      </c>
      <c r="V12" s="61">
        <f t="shared" si="13"/>
        <v>8050</v>
      </c>
      <c r="W12" s="61">
        <f t="shared" si="13"/>
        <v>8250</v>
      </c>
      <c r="X12" s="61">
        <f t="shared" si="13"/>
        <v>8450</v>
      </c>
      <c r="Y12" s="61">
        <f t="shared" si="13"/>
        <v>8650</v>
      </c>
      <c r="Z12" s="61">
        <f t="shared" si="13"/>
        <v>8850</v>
      </c>
      <c r="AA12" s="61">
        <f t="shared" si="13"/>
        <v>9050</v>
      </c>
      <c r="AB12" s="61">
        <f t="shared" si="13"/>
        <v>9250</v>
      </c>
      <c r="AC12" s="61">
        <f t="shared" si="13"/>
        <v>9450</v>
      </c>
      <c r="AD12" s="61">
        <f t="shared" si="13"/>
        <v>9650</v>
      </c>
      <c r="AE12" s="61">
        <f t="shared" si="13"/>
        <v>9850</v>
      </c>
      <c r="AF12" s="61">
        <f t="shared" si="13"/>
        <v>10050</v>
      </c>
      <c r="AG12" s="61">
        <f t="shared" si="13"/>
        <v>10250</v>
      </c>
      <c r="AH12" s="61">
        <f t="shared" si="13"/>
        <v>10450</v>
      </c>
      <c r="AI12" s="61">
        <f t="shared" si="13"/>
        <v>10650</v>
      </c>
      <c r="AJ12" s="61">
        <f t="shared" si="13"/>
        <v>10850</v>
      </c>
      <c r="AK12" s="61">
        <f t="shared" si="13"/>
        <v>11050</v>
      </c>
    </row>
    <row r="13" spans="1:37" s="70" customFormat="1" ht="27" customHeight="1">
      <c r="A13" s="142"/>
      <c r="B13" s="63">
        <v>6535</v>
      </c>
      <c r="C13" s="65" t="s">
        <v>67</v>
      </c>
      <c r="D13" s="65">
        <v>260</v>
      </c>
      <c r="E13" s="65" t="s">
        <v>67</v>
      </c>
      <c r="F13" s="64">
        <v>14335</v>
      </c>
      <c r="G13" s="69">
        <f>B13</f>
        <v>6535</v>
      </c>
      <c r="H13" s="69">
        <f>SUM(G13+260)</f>
        <v>6795</v>
      </c>
      <c r="I13" s="69">
        <f t="shared" ref="I13:AK13" si="14">SUM(H13+260)</f>
        <v>7055</v>
      </c>
      <c r="J13" s="69">
        <f t="shared" si="14"/>
        <v>7315</v>
      </c>
      <c r="K13" s="69">
        <f t="shared" si="14"/>
        <v>7575</v>
      </c>
      <c r="L13" s="69">
        <f t="shared" si="14"/>
        <v>7835</v>
      </c>
      <c r="M13" s="69">
        <f t="shared" si="14"/>
        <v>8095</v>
      </c>
      <c r="N13" s="69">
        <f t="shared" si="14"/>
        <v>8355</v>
      </c>
      <c r="O13" s="69">
        <f t="shared" si="14"/>
        <v>8615</v>
      </c>
      <c r="P13" s="69">
        <f t="shared" si="14"/>
        <v>8875</v>
      </c>
      <c r="Q13" s="69">
        <f t="shared" si="14"/>
        <v>9135</v>
      </c>
      <c r="R13" s="69">
        <f t="shared" si="14"/>
        <v>9395</v>
      </c>
      <c r="S13" s="69">
        <f t="shared" si="14"/>
        <v>9655</v>
      </c>
      <c r="T13" s="69">
        <f t="shared" si="14"/>
        <v>9915</v>
      </c>
      <c r="U13" s="69">
        <f t="shared" si="14"/>
        <v>10175</v>
      </c>
      <c r="V13" s="69">
        <f t="shared" si="14"/>
        <v>10435</v>
      </c>
      <c r="W13" s="69">
        <f t="shared" si="14"/>
        <v>10695</v>
      </c>
      <c r="X13" s="69">
        <f t="shared" si="14"/>
        <v>10955</v>
      </c>
      <c r="Y13" s="69">
        <f t="shared" si="14"/>
        <v>11215</v>
      </c>
      <c r="Z13" s="69">
        <f t="shared" si="14"/>
        <v>11475</v>
      </c>
      <c r="AA13" s="69">
        <f t="shared" si="14"/>
        <v>11735</v>
      </c>
      <c r="AB13" s="69">
        <f t="shared" si="14"/>
        <v>11995</v>
      </c>
      <c r="AC13" s="69">
        <f t="shared" si="14"/>
        <v>12255</v>
      </c>
      <c r="AD13" s="69">
        <f t="shared" si="14"/>
        <v>12515</v>
      </c>
      <c r="AE13" s="69">
        <f t="shared" si="14"/>
        <v>12775</v>
      </c>
      <c r="AF13" s="69">
        <f t="shared" si="14"/>
        <v>13035</v>
      </c>
      <c r="AG13" s="69">
        <f t="shared" si="14"/>
        <v>13295</v>
      </c>
      <c r="AH13" s="69">
        <f t="shared" si="14"/>
        <v>13555</v>
      </c>
      <c r="AI13" s="69">
        <f t="shared" si="14"/>
        <v>13815</v>
      </c>
      <c r="AJ13" s="69">
        <f t="shared" si="14"/>
        <v>14075</v>
      </c>
      <c r="AK13" s="69">
        <f t="shared" si="14"/>
        <v>14335</v>
      </c>
    </row>
    <row r="14" spans="1:37" ht="27" customHeight="1">
      <c r="A14" s="141">
        <v>4</v>
      </c>
      <c r="B14" s="66">
        <v>2700</v>
      </c>
      <c r="C14" s="67" t="s">
        <v>67</v>
      </c>
      <c r="D14" s="67">
        <v>115</v>
      </c>
      <c r="E14" s="67" t="s">
        <v>67</v>
      </c>
      <c r="F14" s="68">
        <v>6150</v>
      </c>
      <c r="G14" s="60">
        <f t="shared" ref="G14" si="15">B14</f>
        <v>2700</v>
      </c>
      <c r="H14" s="60">
        <f>SUM(G14+115)</f>
        <v>2815</v>
      </c>
      <c r="I14" s="60">
        <f t="shared" ref="I14:AK14" si="16">SUM(H14+115)</f>
        <v>2930</v>
      </c>
      <c r="J14" s="60">
        <f t="shared" si="16"/>
        <v>3045</v>
      </c>
      <c r="K14" s="60">
        <f t="shared" si="16"/>
        <v>3160</v>
      </c>
      <c r="L14" s="60">
        <f t="shared" si="16"/>
        <v>3275</v>
      </c>
      <c r="M14" s="60">
        <f t="shared" si="16"/>
        <v>3390</v>
      </c>
      <c r="N14" s="60">
        <f t="shared" si="16"/>
        <v>3505</v>
      </c>
      <c r="O14" s="60">
        <f t="shared" si="16"/>
        <v>3620</v>
      </c>
      <c r="P14" s="60">
        <f t="shared" si="16"/>
        <v>3735</v>
      </c>
      <c r="Q14" s="60">
        <f t="shared" si="16"/>
        <v>3850</v>
      </c>
      <c r="R14" s="60">
        <f t="shared" si="16"/>
        <v>3965</v>
      </c>
      <c r="S14" s="60">
        <f t="shared" si="16"/>
        <v>4080</v>
      </c>
      <c r="T14" s="60">
        <f t="shared" si="16"/>
        <v>4195</v>
      </c>
      <c r="U14" s="60">
        <f t="shared" si="16"/>
        <v>4310</v>
      </c>
      <c r="V14" s="60">
        <f t="shared" si="16"/>
        <v>4425</v>
      </c>
      <c r="W14" s="60">
        <f t="shared" si="16"/>
        <v>4540</v>
      </c>
      <c r="X14" s="60">
        <f t="shared" si="16"/>
        <v>4655</v>
      </c>
      <c r="Y14" s="60">
        <f t="shared" si="16"/>
        <v>4770</v>
      </c>
      <c r="Z14" s="60">
        <f t="shared" si="16"/>
        <v>4885</v>
      </c>
      <c r="AA14" s="60">
        <f t="shared" si="16"/>
        <v>5000</v>
      </c>
      <c r="AB14" s="60">
        <f t="shared" si="16"/>
        <v>5115</v>
      </c>
      <c r="AC14" s="60">
        <f t="shared" si="16"/>
        <v>5230</v>
      </c>
      <c r="AD14" s="60">
        <f t="shared" si="16"/>
        <v>5345</v>
      </c>
      <c r="AE14" s="60">
        <f t="shared" si="16"/>
        <v>5460</v>
      </c>
      <c r="AF14" s="60">
        <f t="shared" si="16"/>
        <v>5575</v>
      </c>
      <c r="AG14" s="60">
        <f t="shared" si="16"/>
        <v>5690</v>
      </c>
      <c r="AH14" s="60">
        <f t="shared" si="16"/>
        <v>5805</v>
      </c>
      <c r="AI14" s="60">
        <f t="shared" si="16"/>
        <v>5920</v>
      </c>
      <c r="AJ14" s="60">
        <f t="shared" si="16"/>
        <v>6035</v>
      </c>
      <c r="AK14" s="60">
        <f t="shared" si="16"/>
        <v>6150</v>
      </c>
    </row>
    <row r="15" spans="1:37" ht="27" customHeight="1">
      <c r="A15" s="141"/>
      <c r="B15" s="66">
        <v>3240</v>
      </c>
      <c r="C15" s="67" t="s">
        <v>67</v>
      </c>
      <c r="D15" s="67">
        <v>140</v>
      </c>
      <c r="E15" s="67" t="s">
        <v>67</v>
      </c>
      <c r="F15" s="68">
        <v>7440</v>
      </c>
      <c r="G15" s="60">
        <f>B15</f>
        <v>3240</v>
      </c>
      <c r="H15" s="60">
        <f>SUM(G15+140)</f>
        <v>3380</v>
      </c>
      <c r="I15" s="60">
        <f t="shared" ref="I15:AK15" si="17">SUM(H15+140)</f>
        <v>3520</v>
      </c>
      <c r="J15" s="60">
        <f t="shared" si="17"/>
        <v>3660</v>
      </c>
      <c r="K15" s="60">
        <f t="shared" si="17"/>
        <v>3800</v>
      </c>
      <c r="L15" s="60">
        <f t="shared" si="17"/>
        <v>3940</v>
      </c>
      <c r="M15" s="60">
        <f t="shared" si="17"/>
        <v>4080</v>
      </c>
      <c r="N15" s="60">
        <f t="shared" si="17"/>
        <v>4220</v>
      </c>
      <c r="O15" s="60">
        <f t="shared" si="17"/>
        <v>4360</v>
      </c>
      <c r="P15" s="60">
        <f t="shared" si="17"/>
        <v>4500</v>
      </c>
      <c r="Q15" s="60">
        <f t="shared" si="17"/>
        <v>4640</v>
      </c>
      <c r="R15" s="60">
        <f t="shared" si="17"/>
        <v>4780</v>
      </c>
      <c r="S15" s="60">
        <f t="shared" si="17"/>
        <v>4920</v>
      </c>
      <c r="T15" s="60">
        <f t="shared" si="17"/>
        <v>5060</v>
      </c>
      <c r="U15" s="60">
        <f t="shared" si="17"/>
        <v>5200</v>
      </c>
      <c r="V15" s="60">
        <f t="shared" si="17"/>
        <v>5340</v>
      </c>
      <c r="W15" s="60">
        <f t="shared" si="17"/>
        <v>5480</v>
      </c>
      <c r="X15" s="60">
        <f t="shared" si="17"/>
        <v>5620</v>
      </c>
      <c r="Y15" s="60">
        <f t="shared" si="17"/>
        <v>5760</v>
      </c>
      <c r="Z15" s="60">
        <f t="shared" si="17"/>
        <v>5900</v>
      </c>
      <c r="AA15" s="60">
        <f t="shared" si="17"/>
        <v>6040</v>
      </c>
      <c r="AB15" s="60">
        <f t="shared" si="17"/>
        <v>6180</v>
      </c>
      <c r="AC15" s="60">
        <f t="shared" si="17"/>
        <v>6320</v>
      </c>
      <c r="AD15" s="60">
        <f t="shared" si="17"/>
        <v>6460</v>
      </c>
      <c r="AE15" s="60">
        <f t="shared" si="17"/>
        <v>6600</v>
      </c>
      <c r="AF15" s="60">
        <f t="shared" si="17"/>
        <v>6740</v>
      </c>
      <c r="AG15" s="60">
        <f t="shared" si="17"/>
        <v>6880</v>
      </c>
      <c r="AH15" s="60">
        <f t="shared" si="17"/>
        <v>7020</v>
      </c>
      <c r="AI15" s="60">
        <f t="shared" si="17"/>
        <v>7160</v>
      </c>
      <c r="AJ15" s="60">
        <f t="shared" si="17"/>
        <v>7300</v>
      </c>
      <c r="AK15" s="60">
        <f t="shared" si="17"/>
        <v>7440</v>
      </c>
    </row>
    <row r="16" spans="1:37" ht="27" customHeight="1">
      <c r="A16" s="141"/>
      <c r="B16" s="66">
        <v>5200</v>
      </c>
      <c r="C16" s="67" t="s">
        <v>67</v>
      </c>
      <c r="D16" s="67">
        <v>230</v>
      </c>
      <c r="E16" s="67" t="s">
        <v>67</v>
      </c>
      <c r="F16" s="68">
        <f>AK16</f>
        <v>12100</v>
      </c>
      <c r="G16" s="60">
        <f>B16</f>
        <v>5200</v>
      </c>
      <c r="H16" s="60">
        <f>SUM(G16+230)</f>
        <v>5430</v>
      </c>
      <c r="I16" s="60">
        <f t="shared" ref="I16:AK16" si="18">SUM(H16+230)</f>
        <v>5660</v>
      </c>
      <c r="J16" s="60">
        <f t="shared" si="18"/>
        <v>5890</v>
      </c>
      <c r="K16" s="60">
        <f t="shared" si="18"/>
        <v>6120</v>
      </c>
      <c r="L16" s="60">
        <f t="shared" si="18"/>
        <v>6350</v>
      </c>
      <c r="M16" s="60">
        <f t="shared" si="18"/>
        <v>6580</v>
      </c>
      <c r="N16" s="60">
        <f t="shared" si="18"/>
        <v>6810</v>
      </c>
      <c r="O16" s="60">
        <f t="shared" si="18"/>
        <v>7040</v>
      </c>
      <c r="P16" s="60">
        <f t="shared" si="18"/>
        <v>7270</v>
      </c>
      <c r="Q16" s="60">
        <f t="shared" si="18"/>
        <v>7500</v>
      </c>
      <c r="R16" s="60">
        <f t="shared" si="18"/>
        <v>7730</v>
      </c>
      <c r="S16" s="60">
        <f t="shared" si="18"/>
        <v>7960</v>
      </c>
      <c r="T16" s="60">
        <f t="shared" si="18"/>
        <v>8190</v>
      </c>
      <c r="U16" s="60">
        <f t="shared" si="18"/>
        <v>8420</v>
      </c>
      <c r="V16" s="60">
        <f t="shared" si="18"/>
        <v>8650</v>
      </c>
      <c r="W16" s="60">
        <f t="shared" si="18"/>
        <v>8880</v>
      </c>
      <c r="X16" s="60">
        <f t="shared" si="18"/>
        <v>9110</v>
      </c>
      <c r="Y16" s="60">
        <f t="shared" si="18"/>
        <v>9340</v>
      </c>
      <c r="Z16" s="60">
        <f t="shared" si="18"/>
        <v>9570</v>
      </c>
      <c r="AA16" s="60">
        <f t="shared" si="18"/>
        <v>9800</v>
      </c>
      <c r="AB16" s="60">
        <f t="shared" si="18"/>
        <v>10030</v>
      </c>
      <c r="AC16" s="60">
        <f t="shared" si="18"/>
        <v>10260</v>
      </c>
      <c r="AD16" s="60">
        <f t="shared" si="18"/>
        <v>10490</v>
      </c>
      <c r="AE16" s="60">
        <f t="shared" si="18"/>
        <v>10720</v>
      </c>
      <c r="AF16" s="60">
        <f t="shared" si="18"/>
        <v>10950</v>
      </c>
      <c r="AG16" s="60">
        <f t="shared" si="18"/>
        <v>11180</v>
      </c>
      <c r="AH16" s="60">
        <f t="shared" si="18"/>
        <v>11410</v>
      </c>
      <c r="AI16" s="60">
        <f t="shared" si="18"/>
        <v>11640</v>
      </c>
      <c r="AJ16" s="60">
        <f t="shared" si="18"/>
        <v>11870</v>
      </c>
      <c r="AK16" s="60">
        <f t="shared" si="18"/>
        <v>12100</v>
      </c>
    </row>
    <row r="17" spans="1:37" s="71" customFormat="1" ht="27" customHeight="1">
      <c r="A17" s="141"/>
      <c r="B17" s="63">
        <v>6730</v>
      </c>
      <c r="C17" s="65" t="s">
        <v>67</v>
      </c>
      <c r="D17" s="65">
        <v>300</v>
      </c>
      <c r="E17" s="65" t="s">
        <v>67</v>
      </c>
      <c r="F17" s="64">
        <v>15730</v>
      </c>
      <c r="G17" s="59">
        <f>B17</f>
        <v>6730</v>
      </c>
      <c r="H17" s="59">
        <f>SUM(G17+300)</f>
        <v>7030</v>
      </c>
      <c r="I17" s="59">
        <f t="shared" ref="I17:AK17" si="19">SUM(H17+300)</f>
        <v>7330</v>
      </c>
      <c r="J17" s="59">
        <f t="shared" si="19"/>
        <v>7630</v>
      </c>
      <c r="K17" s="59">
        <f t="shared" si="19"/>
        <v>7930</v>
      </c>
      <c r="L17" s="59">
        <f t="shared" si="19"/>
        <v>8230</v>
      </c>
      <c r="M17" s="59">
        <f t="shared" si="19"/>
        <v>8530</v>
      </c>
      <c r="N17" s="59">
        <f t="shared" si="19"/>
        <v>8830</v>
      </c>
      <c r="O17" s="59">
        <f t="shared" si="19"/>
        <v>9130</v>
      </c>
      <c r="P17" s="59">
        <f t="shared" si="19"/>
        <v>9430</v>
      </c>
      <c r="Q17" s="59">
        <f t="shared" si="19"/>
        <v>9730</v>
      </c>
      <c r="R17" s="59">
        <f t="shared" si="19"/>
        <v>10030</v>
      </c>
      <c r="S17" s="59">
        <f t="shared" si="19"/>
        <v>10330</v>
      </c>
      <c r="T17" s="59">
        <f t="shared" si="19"/>
        <v>10630</v>
      </c>
      <c r="U17" s="59">
        <f t="shared" si="19"/>
        <v>10930</v>
      </c>
      <c r="V17" s="59">
        <f t="shared" si="19"/>
        <v>11230</v>
      </c>
      <c r="W17" s="59">
        <f t="shared" si="19"/>
        <v>11530</v>
      </c>
      <c r="X17" s="59">
        <f t="shared" si="19"/>
        <v>11830</v>
      </c>
      <c r="Y17" s="59">
        <f t="shared" si="19"/>
        <v>12130</v>
      </c>
      <c r="Z17" s="59">
        <f t="shared" si="19"/>
        <v>12430</v>
      </c>
      <c r="AA17" s="59">
        <f t="shared" si="19"/>
        <v>12730</v>
      </c>
      <c r="AB17" s="59">
        <f t="shared" si="19"/>
        <v>13030</v>
      </c>
      <c r="AC17" s="59">
        <f t="shared" si="19"/>
        <v>13330</v>
      </c>
      <c r="AD17" s="59">
        <f t="shared" si="19"/>
        <v>13630</v>
      </c>
      <c r="AE17" s="59">
        <f t="shared" si="19"/>
        <v>13930</v>
      </c>
      <c r="AF17" s="59">
        <f t="shared" si="19"/>
        <v>14230</v>
      </c>
      <c r="AG17" s="59">
        <f t="shared" si="19"/>
        <v>14530</v>
      </c>
      <c r="AH17" s="59">
        <f t="shared" si="19"/>
        <v>14830</v>
      </c>
      <c r="AI17" s="59">
        <f t="shared" si="19"/>
        <v>15130</v>
      </c>
      <c r="AJ17" s="59">
        <f t="shared" si="19"/>
        <v>15430</v>
      </c>
      <c r="AK17" s="59">
        <f t="shared" si="19"/>
        <v>15730</v>
      </c>
    </row>
    <row r="18" spans="1:37" ht="27" customHeight="1">
      <c r="A18" s="141">
        <v>12</v>
      </c>
      <c r="B18" s="66">
        <v>3630</v>
      </c>
      <c r="C18" s="67" t="s">
        <v>67</v>
      </c>
      <c r="D18" s="67">
        <v>260</v>
      </c>
      <c r="E18" s="67" t="s">
        <v>67</v>
      </c>
      <c r="F18" s="68">
        <v>11430</v>
      </c>
      <c r="G18" s="60">
        <f t="shared" ref="G18" si="20">B18</f>
        <v>3630</v>
      </c>
      <c r="H18" s="60">
        <f>SUM(G18+260)</f>
        <v>3890</v>
      </c>
      <c r="I18" s="60">
        <f t="shared" ref="I18:AK18" si="21">SUM(H18+260)</f>
        <v>4150</v>
      </c>
      <c r="J18" s="60">
        <f t="shared" si="21"/>
        <v>4410</v>
      </c>
      <c r="K18" s="60">
        <f t="shared" si="21"/>
        <v>4670</v>
      </c>
      <c r="L18" s="60">
        <f t="shared" si="21"/>
        <v>4930</v>
      </c>
      <c r="M18" s="60">
        <f t="shared" si="21"/>
        <v>5190</v>
      </c>
      <c r="N18" s="60">
        <f t="shared" si="21"/>
        <v>5450</v>
      </c>
      <c r="O18" s="60">
        <f t="shared" si="21"/>
        <v>5710</v>
      </c>
      <c r="P18" s="60">
        <f t="shared" si="21"/>
        <v>5970</v>
      </c>
      <c r="Q18" s="60">
        <f t="shared" si="21"/>
        <v>6230</v>
      </c>
      <c r="R18" s="60">
        <f t="shared" si="21"/>
        <v>6490</v>
      </c>
      <c r="S18" s="60">
        <f t="shared" si="21"/>
        <v>6750</v>
      </c>
      <c r="T18" s="60">
        <f t="shared" si="21"/>
        <v>7010</v>
      </c>
      <c r="U18" s="60">
        <f t="shared" si="21"/>
        <v>7270</v>
      </c>
      <c r="V18" s="60">
        <f t="shared" si="21"/>
        <v>7530</v>
      </c>
      <c r="W18" s="60">
        <f t="shared" si="21"/>
        <v>7790</v>
      </c>
      <c r="X18" s="60">
        <f t="shared" si="21"/>
        <v>8050</v>
      </c>
      <c r="Y18" s="60">
        <f t="shared" si="21"/>
        <v>8310</v>
      </c>
      <c r="Z18" s="60">
        <f t="shared" si="21"/>
        <v>8570</v>
      </c>
      <c r="AA18" s="60">
        <f t="shared" si="21"/>
        <v>8830</v>
      </c>
      <c r="AB18" s="60">
        <f t="shared" si="21"/>
        <v>9090</v>
      </c>
      <c r="AC18" s="60">
        <f t="shared" si="21"/>
        <v>9350</v>
      </c>
      <c r="AD18" s="60">
        <f t="shared" si="21"/>
        <v>9610</v>
      </c>
      <c r="AE18" s="60">
        <f t="shared" si="21"/>
        <v>9870</v>
      </c>
      <c r="AF18" s="60">
        <f t="shared" si="21"/>
        <v>10130</v>
      </c>
      <c r="AG18" s="60">
        <f t="shared" si="21"/>
        <v>10390</v>
      </c>
      <c r="AH18" s="60">
        <f t="shared" si="21"/>
        <v>10650</v>
      </c>
      <c r="AI18" s="60">
        <f t="shared" si="21"/>
        <v>10910</v>
      </c>
      <c r="AJ18" s="60">
        <f t="shared" si="21"/>
        <v>11170</v>
      </c>
      <c r="AK18" s="60">
        <f t="shared" si="21"/>
        <v>11430</v>
      </c>
    </row>
    <row r="19" spans="1:37" ht="27" customHeight="1">
      <c r="A19" s="141"/>
      <c r="B19" s="66">
        <v>4355</v>
      </c>
      <c r="C19" s="67" t="s">
        <v>67</v>
      </c>
      <c r="D19" s="67">
        <v>310</v>
      </c>
      <c r="E19" s="67" t="s">
        <v>67</v>
      </c>
      <c r="F19" s="68">
        <v>13655</v>
      </c>
      <c r="G19" s="60">
        <f>B19</f>
        <v>4355</v>
      </c>
      <c r="H19" s="60">
        <f>SUM(G19+310)</f>
        <v>4665</v>
      </c>
      <c r="I19" s="60">
        <f t="shared" ref="I19:AK19" si="22">SUM(H19+310)</f>
        <v>4975</v>
      </c>
      <c r="J19" s="60">
        <f t="shared" si="22"/>
        <v>5285</v>
      </c>
      <c r="K19" s="60">
        <f t="shared" si="22"/>
        <v>5595</v>
      </c>
      <c r="L19" s="60">
        <f t="shared" si="22"/>
        <v>5905</v>
      </c>
      <c r="M19" s="60">
        <f t="shared" si="22"/>
        <v>6215</v>
      </c>
      <c r="N19" s="60">
        <f t="shared" si="22"/>
        <v>6525</v>
      </c>
      <c r="O19" s="60">
        <f t="shared" si="22"/>
        <v>6835</v>
      </c>
      <c r="P19" s="60">
        <f t="shared" si="22"/>
        <v>7145</v>
      </c>
      <c r="Q19" s="60">
        <f t="shared" si="22"/>
        <v>7455</v>
      </c>
      <c r="R19" s="60">
        <f t="shared" si="22"/>
        <v>7765</v>
      </c>
      <c r="S19" s="60">
        <f t="shared" si="22"/>
        <v>8075</v>
      </c>
      <c r="T19" s="60">
        <f t="shared" si="22"/>
        <v>8385</v>
      </c>
      <c r="U19" s="60">
        <f t="shared" si="22"/>
        <v>8695</v>
      </c>
      <c r="V19" s="60">
        <f t="shared" si="22"/>
        <v>9005</v>
      </c>
      <c r="W19" s="60">
        <f t="shared" si="22"/>
        <v>9315</v>
      </c>
      <c r="X19" s="60">
        <f t="shared" si="22"/>
        <v>9625</v>
      </c>
      <c r="Y19" s="60">
        <f t="shared" si="22"/>
        <v>9935</v>
      </c>
      <c r="Z19" s="60">
        <f t="shared" si="22"/>
        <v>10245</v>
      </c>
      <c r="AA19" s="60">
        <f t="shared" si="22"/>
        <v>10555</v>
      </c>
      <c r="AB19" s="60">
        <f t="shared" si="22"/>
        <v>10865</v>
      </c>
      <c r="AC19" s="60">
        <f t="shared" si="22"/>
        <v>11175</v>
      </c>
      <c r="AD19" s="60">
        <f t="shared" si="22"/>
        <v>11485</v>
      </c>
      <c r="AE19" s="60">
        <f t="shared" si="22"/>
        <v>11795</v>
      </c>
      <c r="AF19" s="60">
        <f t="shared" si="22"/>
        <v>12105</v>
      </c>
      <c r="AG19" s="60">
        <f t="shared" si="22"/>
        <v>12415</v>
      </c>
      <c r="AH19" s="60">
        <f t="shared" si="22"/>
        <v>12725</v>
      </c>
      <c r="AI19" s="60">
        <f t="shared" si="22"/>
        <v>13035</v>
      </c>
      <c r="AJ19" s="60">
        <f t="shared" si="22"/>
        <v>13345</v>
      </c>
      <c r="AK19" s="60">
        <f t="shared" si="22"/>
        <v>13655</v>
      </c>
    </row>
    <row r="20" spans="1:37" ht="27" customHeight="1">
      <c r="A20" s="141"/>
      <c r="B20" s="66">
        <v>7000</v>
      </c>
      <c r="C20" s="67" t="s">
        <v>67</v>
      </c>
      <c r="D20" s="67">
        <v>500</v>
      </c>
      <c r="E20" s="67" t="s">
        <v>67</v>
      </c>
      <c r="F20" s="68">
        <f>AK20</f>
        <v>22000</v>
      </c>
      <c r="G20" s="60">
        <f>B20</f>
        <v>7000</v>
      </c>
      <c r="H20" s="60">
        <f>SUM(G20+500)</f>
        <v>7500</v>
      </c>
      <c r="I20" s="60">
        <f t="shared" ref="I20:AK20" si="23">SUM(H20+500)</f>
        <v>8000</v>
      </c>
      <c r="J20" s="60">
        <f t="shared" si="23"/>
        <v>8500</v>
      </c>
      <c r="K20" s="60">
        <f t="shared" si="23"/>
        <v>9000</v>
      </c>
      <c r="L20" s="60">
        <f t="shared" si="23"/>
        <v>9500</v>
      </c>
      <c r="M20" s="60">
        <f t="shared" si="23"/>
        <v>10000</v>
      </c>
      <c r="N20" s="60">
        <f t="shared" si="23"/>
        <v>10500</v>
      </c>
      <c r="O20" s="60">
        <f t="shared" si="23"/>
        <v>11000</v>
      </c>
      <c r="P20" s="60">
        <f t="shared" si="23"/>
        <v>11500</v>
      </c>
      <c r="Q20" s="60">
        <f t="shared" si="23"/>
        <v>12000</v>
      </c>
      <c r="R20" s="60">
        <f t="shared" si="23"/>
        <v>12500</v>
      </c>
      <c r="S20" s="60">
        <f t="shared" si="23"/>
        <v>13000</v>
      </c>
      <c r="T20" s="60">
        <f t="shared" si="23"/>
        <v>13500</v>
      </c>
      <c r="U20" s="60">
        <f t="shared" si="23"/>
        <v>14000</v>
      </c>
      <c r="V20" s="60">
        <f t="shared" si="23"/>
        <v>14500</v>
      </c>
      <c r="W20" s="60">
        <f t="shared" si="23"/>
        <v>15000</v>
      </c>
      <c r="X20" s="60">
        <f t="shared" si="23"/>
        <v>15500</v>
      </c>
      <c r="Y20" s="60">
        <f t="shared" si="23"/>
        <v>16000</v>
      </c>
      <c r="Z20" s="60">
        <f t="shared" si="23"/>
        <v>16500</v>
      </c>
      <c r="AA20" s="60">
        <f t="shared" si="23"/>
        <v>17000</v>
      </c>
      <c r="AB20" s="60">
        <f t="shared" si="23"/>
        <v>17500</v>
      </c>
      <c r="AC20" s="60">
        <f t="shared" si="23"/>
        <v>18000</v>
      </c>
      <c r="AD20" s="60">
        <f t="shared" si="23"/>
        <v>18500</v>
      </c>
      <c r="AE20" s="60">
        <f t="shared" si="23"/>
        <v>19000</v>
      </c>
      <c r="AF20" s="60">
        <f t="shared" si="23"/>
        <v>19500</v>
      </c>
      <c r="AG20" s="60">
        <f t="shared" si="23"/>
        <v>20000</v>
      </c>
      <c r="AH20" s="60">
        <f t="shared" si="23"/>
        <v>20500</v>
      </c>
      <c r="AI20" s="60">
        <f t="shared" si="23"/>
        <v>21000</v>
      </c>
      <c r="AJ20" s="60">
        <f t="shared" si="23"/>
        <v>21500</v>
      </c>
      <c r="AK20" s="60">
        <f t="shared" si="23"/>
        <v>22000</v>
      </c>
    </row>
    <row r="21" spans="1:37" s="71" customFormat="1" ht="27" customHeight="1">
      <c r="A21" s="141"/>
      <c r="B21" s="63">
        <v>9055</v>
      </c>
      <c r="C21" s="65" t="s">
        <v>67</v>
      </c>
      <c r="D21" s="65">
        <v>650</v>
      </c>
      <c r="E21" s="65" t="s">
        <v>67</v>
      </c>
      <c r="F21" s="64">
        <v>28555</v>
      </c>
      <c r="G21" s="59">
        <f>B21</f>
        <v>9055</v>
      </c>
      <c r="H21" s="59">
        <f>SUM(G21+650)</f>
        <v>9705</v>
      </c>
      <c r="I21" s="59">
        <f t="shared" ref="I21:AK21" si="24">SUM(H21+650)</f>
        <v>10355</v>
      </c>
      <c r="J21" s="59">
        <f t="shared" si="24"/>
        <v>11005</v>
      </c>
      <c r="K21" s="59">
        <f t="shared" si="24"/>
        <v>11655</v>
      </c>
      <c r="L21" s="59">
        <f t="shared" si="24"/>
        <v>12305</v>
      </c>
      <c r="M21" s="59">
        <f t="shared" si="24"/>
        <v>12955</v>
      </c>
      <c r="N21" s="59">
        <f t="shared" si="24"/>
        <v>13605</v>
      </c>
      <c r="O21" s="59">
        <f t="shared" si="24"/>
        <v>14255</v>
      </c>
      <c r="P21" s="59">
        <f t="shared" si="24"/>
        <v>14905</v>
      </c>
      <c r="Q21" s="59">
        <f t="shared" si="24"/>
        <v>15555</v>
      </c>
      <c r="R21" s="59">
        <f t="shared" si="24"/>
        <v>16205</v>
      </c>
      <c r="S21" s="59">
        <f t="shared" si="24"/>
        <v>16855</v>
      </c>
      <c r="T21" s="59">
        <f t="shared" si="24"/>
        <v>17505</v>
      </c>
      <c r="U21" s="59">
        <f t="shared" si="24"/>
        <v>18155</v>
      </c>
      <c r="V21" s="59">
        <f t="shared" si="24"/>
        <v>18805</v>
      </c>
      <c r="W21" s="59">
        <f t="shared" si="24"/>
        <v>19455</v>
      </c>
      <c r="X21" s="59">
        <f t="shared" si="24"/>
        <v>20105</v>
      </c>
      <c r="Y21" s="59">
        <f t="shared" si="24"/>
        <v>20755</v>
      </c>
      <c r="Z21" s="59">
        <f t="shared" si="24"/>
        <v>21405</v>
      </c>
      <c r="AA21" s="59">
        <f t="shared" si="24"/>
        <v>22055</v>
      </c>
      <c r="AB21" s="59">
        <f t="shared" si="24"/>
        <v>22705</v>
      </c>
      <c r="AC21" s="59">
        <f t="shared" si="24"/>
        <v>23355</v>
      </c>
      <c r="AD21" s="59">
        <f t="shared" si="24"/>
        <v>24005</v>
      </c>
      <c r="AE21" s="59">
        <f t="shared" si="24"/>
        <v>24655</v>
      </c>
      <c r="AF21" s="59">
        <f t="shared" si="24"/>
        <v>25305</v>
      </c>
      <c r="AG21" s="59">
        <f t="shared" si="24"/>
        <v>25955</v>
      </c>
      <c r="AH21" s="59">
        <f t="shared" si="24"/>
        <v>26605</v>
      </c>
      <c r="AI21" s="59">
        <f t="shared" si="24"/>
        <v>27255</v>
      </c>
      <c r="AJ21" s="59">
        <f t="shared" si="24"/>
        <v>27905</v>
      </c>
      <c r="AK21" s="59">
        <f t="shared" si="24"/>
        <v>28555</v>
      </c>
    </row>
    <row r="22" spans="1:37" ht="27" customHeight="1">
      <c r="A22" s="141">
        <v>14</v>
      </c>
      <c r="B22" s="66">
        <v>4100</v>
      </c>
      <c r="C22" s="67" t="s">
        <v>67</v>
      </c>
      <c r="D22" s="67">
        <v>315</v>
      </c>
      <c r="E22" s="67" t="s">
        <v>67</v>
      </c>
      <c r="F22" s="68">
        <v>13550</v>
      </c>
      <c r="G22" s="60">
        <f t="shared" ref="G22" si="25">B22</f>
        <v>4100</v>
      </c>
      <c r="H22" s="60">
        <f>SUM(G22+315)</f>
        <v>4415</v>
      </c>
      <c r="I22" s="60">
        <f t="shared" ref="I22:AK22" si="26">SUM(H22+315)</f>
        <v>4730</v>
      </c>
      <c r="J22" s="60">
        <f t="shared" si="26"/>
        <v>5045</v>
      </c>
      <c r="K22" s="60">
        <f t="shared" si="26"/>
        <v>5360</v>
      </c>
      <c r="L22" s="60">
        <f t="shared" si="26"/>
        <v>5675</v>
      </c>
      <c r="M22" s="60">
        <f t="shared" si="26"/>
        <v>5990</v>
      </c>
      <c r="N22" s="60">
        <f t="shared" si="26"/>
        <v>6305</v>
      </c>
      <c r="O22" s="60">
        <f t="shared" si="26"/>
        <v>6620</v>
      </c>
      <c r="P22" s="60">
        <f t="shared" si="26"/>
        <v>6935</v>
      </c>
      <c r="Q22" s="60">
        <f t="shared" si="26"/>
        <v>7250</v>
      </c>
      <c r="R22" s="60">
        <f t="shared" si="26"/>
        <v>7565</v>
      </c>
      <c r="S22" s="60">
        <f t="shared" si="26"/>
        <v>7880</v>
      </c>
      <c r="T22" s="60">
        <f t="shared" si="26"/>
        <v>8195</v>
      </c>
      <c r="U22" s="60">
        <f t="shared" si="26"/>
        <v>8510</v>
      </c>
      <c r="V22" s="60">
        <f t="shared" si="26"/>
        <v>8825</v>
      </c>
      <c r="W22" s="60">
        <f t="shared" si="26"/>
        <v>9140</v>
      </c>
      <c r="X22" s="60">
        <f t="shared" si="26"/>
        <v>9455</v>
      </c>
      <c r="Y22" s="60">
        <f t="shared" si="26"/>
        <v>9770</v>
      </c>
      <c r="Z22" s="60">
        <f t="shared" si="26"/>
        <v>10085</v>
      </c>
      <c r="AA22" s="60">
        <f t="shared" si="26"/>
        <v>10400</v>
      </c>
      <c r="AB22" s="60">
        <f t="shared" si="26"/>
        <v>10715</v>
      </c>
      <c r="AC22" s="60">
        <f t="shared" si="26"/>
        <v>11030</v>
      </c>
      <c r="AD22" s="60">
        <f t="shared" si="26"/>
        <v>11345</v>
      </c>
      <c r="AE22" s="60">
        <f t="shared" si="26"/>
        <v>11660</v>
      </c>
      <c r="AF22" s="60">
        <f t="shared" si="26"/>
        <v>11975</v>
      </c>
      <c r="AG22" s="60">
        <f t="shared" si="26"/>
        <v>12290</v>
      </c>
      <c r="AH22" s="60">
        <f t="shared" si="26"/>
        <v>12605</v>
      </c>
      <c r="AI22" s="60">
        <f t="shared" si="26"/>
        <v>12920</v>
      </c>
      <c r="AJ22" s="60">
        <f t="shared" si="26"/>
        <v>13235</v>
      </c>
      <c r="AK22" s="60">
        <f t="shared" si="26"/>
        <v>13550</v>
      </c>
    </row>
    <row r="23" spans="1:37" ht="27" customHeight="1">
      <c r="A23" s="141"/>
      <c r="B23" s="66">
        <v>4920</v>
      </c>
      <c r="C23" s="67" t="s">
        <v>67</v>
      </c>
      <c r="D23" s="67">
        <v>380</v>
      </c>
      <c r="E23" s="67" t="s">
        <v>67</v>
      </c>
      <c r="F23" s="68">
        <v>16320</v>
      </c>
      <c r="G23" s="60">
        <f>B23</f>
        <v>4920</v>
      </c>
      <c r="H23" s="60">
        <f>SUM(G23+380)</f>
        <v>5300</v>
      </c>
      <c r="I23" s="60">
        <f t="shared" ref="I23:AK23" si="27">SUM(H23+380)</f>
        <v>5680</v>
      </c>
      <c r="J23" s="60">
        <f t="shared" si="27"/>
        <v>6060</v>
      </c>
      <c r="K23" s="60">
        <f t="shared" si="27"/>
        <v>6440</v>
      </c>
      <c r="L23" s="60">
        <f t="shared" si="27"/>
        <v>6820</v>
      </c>
      <c r="M23" s="60">
        <f t="shared" si="27"/>
        <v>7200</v>
      </c>
      <c r="N23" s="60">
        <f t="shared" si="27"/>
        <v>7580</v>
      </c>
      <c r="O23" s="60">
        <f t="shared" si="27"/>
        <v>7960</v>
      </c>
      <c r="P23" s="60">
        <f t="shared" si="27"/>
        <v>8340</v>
      </c>
      <c r="Q23" s="60">
        <f t="shared" si="27"/>
        <v>8720</v>
      </c>
      <c r="R23" s="60">
        <f t="shared" si="27"/>
        <v>9100</v>
      </c>
      <c r="S23" s="60">
        <f t="shared" si="27"/>
        <v>9480</v>
      </c>
      <c r="T23" s="60">
        <f t="shared" si="27"/>
        <v>9860</v>
      </c>
      <c r="U23" s="60">
        <f t="shared" si="27"/>
        <v>10240</v>
      </c>
      <c r="V23" s="60">
        <f t="shared" si="27"/>
        <v>10620</v>
      </c>
      <c r="W23" s="60">
        <f t="shared" si="27"/>
        <v>11000</v>
      </c>
      <c r="X23" s="60">
        <f t="shared" si="27"/>
        <v>11380</v>
      </c>
      <c r="Y23" s="60">
        <f t="shared" si="27"/>
        <v>11760</v>
      </c>
      <c r="Z23" s="60">
        <f t="shared" si="27"/>
        <v>12140</v>
      </c>
      <c r="AA23" s="60">
        <f t="shared" si="27"/>
        <v>12520</v>
      </c>
      <c r="AB23" s="60">
        <f t="shared" si="27"/>
        <v>12900</v>
      </c>
      <c r="AC23" s="60">
        <f t="shared" si="27"/>
        <v>13280</v>
      </c>
      <c r="AD23" s="60">
        <f t="shared" si="27"/>
        <v>13660</v>
      </c>
      <c r="AE23" s="60">
        <f t="shared" si="27"/>
        <v>14040</v>
      </c>
      <c r="AF23" s="60">
        <f t="shared" si="27"/>
        <v>14420</v>
      </c>
      <c r="AG23" s="60">
        <f t="shared" si="27"/>
        <v>14800</v>
      </c>
      <c r="AH23" s="60">
        <f t="shared" si="27"/>
        <v>15180</v>
      </c>
      <c r="AI23" s="60">
        <f t="shared" si="27"/>
        <v>15560</v>
      </c>
      <c r="AJ23" s="60">
        <f t="shared" si="27"/>
        <v>15940</v>
      </c>
      <c r="AK23" s="60">
        <f t="shared" si="27"/>
        <v>16320</v>
      </c>
    </row>
    <row r="24" spans="1:37" ht="27" customHeight="1">
      <c r="A24" s="141"/>
      <c r="B24" s="66">
        <v>8000</v>
      </c>
      <c r="C24" s="67" t="s">
        <v>67</v>
      </c>
      <c r="D24" s="67">
        <v>610</v>
      </c>
      <c r="E24" s="67" t="s">
        <v>67</v>
      </c>
      <c r="F24" s="68">
        <f>AK24</f>
        <v>26300</v>
      </c>
      <c r="G24" s="60">
        <f>B24</f>
        <v>8000</v>
      </c>
      <c r="H24" s="60">
        <f>SUM(G24+610)</f>
        <v>8610</v>
      </c>
      <c r="I24" s="60">
        <f t="shared" ref="I24:AK24" si="28">SUM(H24+610)</f>
        <v>9220</v>
      </c>
      <c r="J24" s="60">
        <f t="shared" si="28"/>
        <v>9830</v>
      </c>
      <c r="K24" s="60">
        <f t="shared" si="28"/>
        <v>10440</v>
      </c>
      <c r="L24" s="60">
        <f t="shared" si="28"/>
        <v>11050</v>
      </c>
      <c r="M24" s="60">
        <f t="shared" si="28"/>
        <v>11660</v>
      </c>
      <c r="N24" s="60">
        <f t="shared" si="28"/>
        <v>12270</v>
      </c>
      <c r="O24" s="60">
        <f t="shared" si="28"/>
        <v>12880</v>
      </c>
      <c r="P24" s="60">
        <f t="shared" si="28"/>
        <v>13490</v>
      </c>
      <c r="Q24" s="60">
        <f t="shared" si="28"/>
        <v>14100</v>
      </c>
      <c r="R24" s="60">
        <f t="shared" si="28"/>
        <v>14710</v>
      </c>
      <c r="S24" s="60">
        <f t="shared" si="28"/>
        <v>15320</v>
      </c>
      <c r="T24" s="60">
        <f t="shared" si="28"/>
        <v>15930</v>
      </c>
      <c r="U24" s="60">
        <f t="shared" si="28"/>
        <v>16540</v>
      </c>
      <c r="V24" s="60">
        <f t="shared" si="28"/>
        <v>17150</v>
      </c>
      <c r="W24" s="60">
        <f t="shared" si="28"/>
        <v>17760</v>
      </c>
      <c r="X24" s="60">
        <f t="shared" si="28"/>
        <v>18370</v>
      </c>
      <c r="Y24" s="60">
        <f t="shared" si="28"/>
        <v>18980</v>
      </c>
      <c r="Z24" s="60">
        <f t="shared" si="28"/>
        <v>19590</v>
      </c>
      <c r="AA24" s="60">
        <f t="shared" si="28"/>
        <v>20200</v>
      </c>
      <c r="AB24" s="60">
        <f t="shared" si="28"/>
        <v>20810</v>
      </c>
      <c r="AC24" s="60">
        <f t="shared" si="28"/>
        <v>21420</v>
      </c>
      <c r="AD24" s="60">
        <f t="shared" si="28"/>
        <v>22030</v>
      </c>
      <c r="AE24" s="60">
        <f t="shared" si="28"/>
        <v>22640</v>
      </c>
      <c r="AF24" s="60">
        <f t="shared" si="28"/>
        <v>23250</v>
      </c>
      <c r="AG24" s="60">
        <f t="shared" si="28"/>
        <v>23860</v>
      </c>
      <c r="AH24" s="60">
        <f t="shared" si="28"/>
        <v>24470</v>
      </c>
      <c r="AI24" s="60">
        <f t="shared" si="28"/>
        <v>25080</v>
      </c>
      <c r="AJ24" s="60">
        <f t="shared" si="28"/>
        <v>25690</v>
      </c>
      <c r="AK24" s="60">
        <f t="shared" si="28"/>
        <v>26300</v>
      </c>
    </row>
    <row r="25" spans="1:37" s="71" customFormat="1" ht="27" customHeight="1">
      <c r="A25" s="141"/>
      <c r="B25" s="63">
        <v>10340</v>
      </c>
      <c r="C25" s="65" t="s">
        <v>67</v>
      </c>
      <c r="D25" s="65">
        <v>790</v>
      </c>
      <c r="E25" s="65" t="s">
        <v>67</v>
      </c>
      <c r="F25" s="64">
        <v>34040</v>
      </c>
      <c r="G25" s="59">
        <f>B25</f>
        <v>10340</v>
      </c>
      <c r="H25" s="59">
        <f>SUM(G25+790)</f>
        <v>11130</v>
      </c>
      <c r="I25" s="59">
        <f t="shared" ref="I25:AK25" si="29">SUM(H25+790)</f>
        <v>11920</v>
      </c>
      <c r="J25" s="59">
        <f t="shared" si="29"/>
        <v>12710</v>
      </c>
      <c r="K25" s="59">
        <f t="shared" si="29"/>
        <v>13500</v>
      </c>
      <c r="L25" s="59">
        <f t="shared" si="29"/>
        <v>14290</v>
      </c>
      <c r="M25" s="59">
        <f t="shared" si="29"/>
        <v>15080</v>
      </c>
      <c r="N25" s="59">
        <f t="shared" si="29"/>
        <v>15870</v>
      </c>
      <c r="O25" s="59">
        <f t="shared" si="29"/>
        <v>16660</v>
      </c>
      <c r="P25" s="59">
        <f t="shared" si="29"/>
        <v>17450</v>
      </c>
      <c r="Q25" s="59">
        <f t="shared" si="29"/>
        <v>18240</v>
      </c>
      <c r="R25" s="59">
        <f t="shared" si="29"/>
        <v>19030</v>
      </c>
      <c r="S25" s="59">
        <f t="shared" si="29"/>
        <v>19820</v>
      </c>
      <c r="T25" s="59">
        <f t="shared" si="29"/>
        <v>20610</v>
      </c>
      <c r="U25" s="59">
        <f t="shared" si="29"/>
        <v>21400</v>
      </c>
      <c r="V25" s="59">
        <f t="shared" si="29"/>
        <v>22190</v>
      </c>
      <c r="W25" s="59">
        <f t="shared" si="29"/>
        <v>22980</v>
      </c>
      <c r="X25" s="59">
        <f t="shared" si="29"/>
        <v>23770</v>
      </c>
      <c r="Y25" s="59">
        <f t="shared" si="29"/>
        <v>24560</v>
      </c>
      <c r="Z25" s="59">
        <f t="shared" si="29"/>
        <v>25350</v>
      </c>
      <c r="AA25" s="59">
        <f t="shared" si="29"/>
        <v>26140</v>
      </c>
      <c r="AB25" s="59">
        <f t="shared" si="29"/>
        <v>26930</v>
      </c>
      <c r="AC25" s="59">
        <f t="shared" si="29"/>
        <v>27720</v>
      </c>
      <c r="AD25" s="59">
        <f t="shared" si="29"/>
        <v>28510</v>
      </c>
      <c r="AE25" s="59">
        <f t="shared" si="29"/>
        <v>29300</v>
      </c>
      <c r="AF25" s="59">
        <f t="shared" si="29"/>
        <v>30090</v>
      </c>
      <c r="AG25" s="59">
        <f t="shared" si="29"/>
        <v>30880</v>
      </c>
      <c r="AH25" s="59">
        <f t="shared" si="29"/>
        <v>31670</v>
      </c>
      <c r="AI25" s="59">
        <f t="shared" si="29"/>
        <v>32460</v>
      </c>
      <c r="AJ25" s="59">
        <f t="shared" si="29"/>
        <v>33250</v>
      </c>
      <c r="AK25" s="59">
        <f t="shared" si="29"/>
        <v>34040</v>
      </c>
    </row>
    <row r="26" spans="1:37" ht="27" customHeight="1">
      <c r="A26" s="141">
        <v>15</v>
      </c>
      <c r="B26" s="66">
        <v>4350</v>
      </c>
      <c r="C26" s="67" t="s">
        <v>67</v>
      </c>
      <c r="D26" s="67">
        <v>350</v>
      </c>
      <c r="E26" s="67" t="s">
        <v>67</v>
      </c>
      <c r="F26" s="68">
        <v>14850</v>
      </c>
      <c r="G26" s="60">
        <f t="shared" ref="G26" si="30">B26</f>
        <v>4350</v>
      </c>
      <c r="H26" s="60">
        <f>SUM(G26+350)</f>
        <v>4700</v>
      </c>
      <c r="I26" s="60">
        <f t="shared" ref="I26:AK26" si="31">SUM(H26+350)</f>
        <v>5050</v>
      </c>
      <c r="J26" s="60">
        <f t="shared" si="31"/>
        <v>5400</v>
      </c>
      <c r="K26" s="60">
        <f t="shared" si="31"/>
        <v>5750</v>
      </c>
      <c r="L26" s="60">
        <f t="shared" si="31"/>
        <v>6100</v>
      </c>
      <c r="M26" s="60">
        <f t="shared" si="31"/>
        <v>6450</v>
      </c>
      <c r="N26" s="60">
        <f t="shared" si="31"/>
        <v>6800</v>
      </c>
      <c r="O26" s="60">
        <f t="shared" si="31"/>
        <v>7150</v>
      </c>
      <c r="P26" s="60">
        <f t="shared" si="31"/>
        <v>7500</v>
      </c>
      <c r="Q26" s="60">
        <f t="shared" si="31"/>
        <v>7850</v>
      </c>
      <c r="R26" s="60">
        <f t="shared" si="31"/>
        <v>8200</v>
      </c>
      <c r="S26" s="60">
        <f t="shared" si="31"/>
        <v>8550</v>
      </c>
      <c r="T26" s="60">
        <f t="shared" si="31"/>
        <v>8900</v>
      </c>
      <c r="U26" s="60">
        <f t="shared" si="31"/>
        <v>9250</v>
      </c>
      <c r="V26" s="60">
        <f t="shared" si="31"/>
        <v>9600</v>
      </c>
      <c r="W26" s="60">
        <f t="shared" si="31"/>
        <v>9950</v>
      </c>
      <c r="X26" s="60">
        <f t="shared" si="31"/>
        <v>10300</v>
      </c>
      <c r="Y26" s="60">
        <f t="shared" si="31"/>
        <v>10650</v>
      </c>
      <c r="Z26" s="60">
        <f t="shared" si="31"/>
        <v>11000</v>
      </c>
      <c r="AA26" s="60">
        <f t="shared" si="31"/>
        <v>11350</v>
      </c>
      <c r="AB26" s="60">
        <f t="shared" si="31"/>
        <v>11700</v>
      </c>
      <c r="AC26" s="60">
        <f t="shared" si="31"/>
        <v>12050</v>
      </c>
      <c r="AD26" s="60">
        <f t="shared" si="31"/>
        <v>12400</v>
      </c>
      <c r="AE26" s="60">
        <f t="shared" si="31"/>
        <v>12750</v>
      </c>
      <c r="AF26" s="60">
        <f t="shared" si="31"/>
        <v>13100</v>
      </c>
      <c r="AG26" s="60">
        <f t="shared" si="31"/>
        <v>13450</v>
      </c>
      <c r="AH26" s="60">
        <f t="shared" si="31"/>
        <v>13800</v>
      </c>
      <c r="AI26" s="60">
        <f t="shared" si="31"/>
        <v>14150</v>
      </c>
      <c r="AJ26" s="60">
        <f t="shared" si="31"/>
        <v>14500</v>
      </c>
      <c r="AK26" s="60">
        <f t="shared" si="31"/>
        <v>14850</v>
      </c>
    </row>
    <row r="27" spans="1:37" ht="27" customHeight="1">
      <c r="A27" s="141"/>
      <c r="B27" s="66">
        <v>5220</v>
      </c>
      <c r="C27" s="67" t="s">
        <v>67</v>
      </c>
      <c r="D27" s="67">
        <v>420</v>
      </c>
      <c r="E27" s="67" t="s">
        <v>67</v>
      </c>
      <c r="F27" s="68">
        <v>17820</v>
      </c>
      <c r="G27" s="60">
        <f>B27</f>
        <v>5220</v>
      </c>
      <c r="H27" s="60">
        <f>SUM(G27+420)</f>
        <v>5640</v>
      </c>
      <c r="I27" s="60">
        <f t="shared" ref="I27:AK27" si="32">SUM(H27+420)</f>
        <v>6060</v>
      </c>
      <c r="J27" s="60">
        <f t="shared" si="32"/>
        <v>6480</v>
      </c>
      <c r="K27" s="60">
        <f t="shared" si="32"/>
        <v>6900</v>
      </c>
      <c r="L27" s="60">
        <f t="shared" si="32"/>
        <v>7320</v>
      </c>
      <c r="M27" s="60">
        <f t="shared" si="32"/>
        <v>7740</v>
      </c>
      <c r="N27" s="60">
        <f t="shared" si="32"/>
        <v>8160</v>
      </c>
      <c r="O27" s="60">
        <f t="shared" si="32"/>
        <v>8580</v>
      </c>
      <c r="P27" s="60">
        <f t="shared" si="32"/>
        <v>9000</v>
      </c>
      <c r="Q27" s="60">
        <f t="shared" si="32"/>
        <v>9420</v>
      </c>
      <c r="R27" s="60">
        <f t="shared" si="32"/>
        <v>9840</v>
      </c>
      <c r="S27" s="60">
        <f t="shared" si="32"/>
        <v>10260</v>
      </c>
      <c r="T27" s="60">
        <f t="shared" si="32"/>
        <v>10680</v>
      </c>
      <c r="U27" s="60">
        <f t="shared" si="32"/>
        <v>11100</v>
      </c>
      <c r="V27" s="60">
        <f t="shared" si="32"/>
        <v>11520</v>
      </c>
      <c r="W27" s="60">
        <f t="shared" si="32"/>
        <v>11940</v>
      </c>
      <c r="X27" s="60">
        <f t="shared" si="32"/>
        <v>12360</v>
      </c>
      <c r="Y27" s="60">
        <f t="shared" si="32"/>
        <v>12780</v>
      </c>
      <c r="Z27" s="60">
        <f t="shared" si="32"/>
        <v>13200</v>
      </c>
      <c r="AA27" s="60">
        <f t="shared" si="32"/>
        <v>13620</v>
      </c>
      <c r="AB27" s="60">
        <f t="shared" si="32"/>
        <v>14040</v>
      </c>
      <c r="AC27" s="60">
        <f t="shared" si="32"/>
        <v>14460</v>
      </c>
      <c r="AD27" s="60">
        <f t="shared" si="32"/>
        <v>14880</v>
      </c>
      <c r="AE27" s="60">
        <f t="shared" si="32"/>
        <v>15300</v>
      </c>
      <c r="AF27" s="60">
        <f t="shared" si="32"/>
        <v>15720</v>
      </c>
      <c r="AG27" s="60">
        <f t="shared" si="32"/>
        <v>16140</v>
      </c>
      <c r="AH27" s="60">
        <f t="shared" si="32"/>
        <v>16560</v>
      </c>
      <c r="AI27" s="60">
        <f t="shared" si="32"/>
        <v>16980</v>
      </c>
      <c r="AJ27" s="60">
        <f t="shared" si="32"/>
        <v>17400</v>
      </c>
      <c r="AK27" s="60">
        <f t="shared" si="32"/>
        <v>17820</v>
      </c>
    </row>
    <row r="28" spans="1:37" ht="27" customHeight="1">
      <c r="A28" s="141"/>
      <c r="B28" s="66">
        <v>8500</v>
      </c>
      <c r="C28" s="67" t="s">
        <v>67</v>
      </c>
      <c r="D28" s="67">
        <v>700</v>
      </c>
      <c r="E28" s="67" t="s">
        <v>67</v>
      </c>
      <c r="F28" s="68">
        <f>AK28</f>
        <v>29500</v>
      </c>
      <c r="G28" s="60">
        <f>B28</f>
        <v>8500</v>
      </c>
      <c r="H28" s="60">
        <f>SUM(G28+700)</f>
        <v>9200</v>
      </c>
      <c r="I28" s="60">
        <f t="shared" ref="I28:AK28" si="33">SUM(H28+700)</f>
        <v>9900</v>
      </c>
      <c r="J28" s="60">
        <f t="shared" si="33"/>
        <v>10600</v>
      </c>
      <c r="K28" s="60">
        <f t="shared" si="33"/>
        <v>11300</v>
      </c>
      <c r="L28" s="60">
        <f t="shared" si="33"/>
        <v>12000</v>
      </c>
      <c r="M28" s="60">
        <f t="shared" si="33"/>
        <v>12700</v>
      </c>
      <c r="N28" s="60">
        <f t="shared" si="33"/>
        <v>13400</v>
      </c>
      <c r="O28" s="60">
        <f t="shared" si="33"/>
        <v>14100</v>
      </c>
      <c r="P28" s="60">
        <f t="shared" si="33"/>
        <v>14800</v>
      </c>
      <c r="Q28" s="60">
        <f t="shared" si="33"/>
        <v>15500</v>
      </c>
      <c r="R28" s="60">
        <f t="shared" si="33"/>
        <v>16200</v>
      </c>
      <c r="S28" s="60">
        <f t="shared" si="33"/>
        <v>16900</v>
      </c>
      <c r="T28" s="60">
        <f t="shared" si="33"/>
        <v>17600</v>
      </c>
      <c r="U28" s="60">
        <f t="shared" si="33"/>
        <v>18300</v>
      </c>
      <c r="V28" s="60">
        <f t="shared" si="33"/>
        <v>19000</v>
      </c>
      <c r="W28" s="60">
        <f t="shared" si="33"/>
        <v>19700</v>
      </c>
      <c r="X28" s="60">
        <f t="shared" si="33"/>
        <v>20400</v>
      </c>
      <c r="Y28" s="60">
        <f t="shared" si="33"/>
        <v>21100</v>
      </c>
      <c r="Z28" s="60">
        <f t="shared" si="33"/>
        <v>21800</v>
      </c>
      <c r="AA28" s="60">
        <f t="shared" si="33"/>
        <v>22500</v>
      </c>
      <c r="AB28" s="60">
        <f t="shared" si="33"/>
        <v>23200</v>
      </c>
      <c r="AC28" s="60">
        <f t="shared" si="33"/>
        <v>23900</v>
      </c>
      <c r="AD28" s="60">
        <f t="shared" si="33"/>
        <v>24600</v>
      </c>
      <c r="AE28" s="60">
        <f t="shared" si="33"/>
        <v>25300</v>
      </c>
      <c r="AF28" s="60">
        <f t="shared" si="33"/>
        <v>26000</v>
      </c>
      <c r="AG28" s="60">
        <f t="shared" si="33"/>
        <v>26700</v>
      </c>
      <c r="AH28" s="60">
        <f t="shared" si="33"/>
        <v>27400</v>
      </c>
      <c r="AI28" s="60">
        <f t="shared" si="33"/>
        <v>28100</v>
      </c>
      <c r="AJ28" s="60">
        <f t="shared" si="33"/>
        <v>28800</v>
      </c>
      <c r="AK28" s="60">
        <f t="shared" si="33"/>
        <v>29500</v>
      </c>
    </row>
    <row r="29" spans="1:37" s="71" customFormat="1" ht="27" customHeight="1">
      <c r="A29" s="141"/>
      <c r="B29" s="63">
        <v>10985</v>
      </c>
      <c r="C29" s="65" t="s">
        <v>67</v>
      </c>
      <c r="D29" s="65">
        <v>905</v>
      </c>
      <c r="E29" s="65" t="s">
        <v>67</v>
      </c>
      <c r="F29" s="64">
        <v>38135</v>
      </c>
      <c r="G29" s="59">
        <f>B29</f>
        <v>10985</v>
      </c>
      <c r="H29" s="59">
        <f>SUM(G29+905)</f>
        <v>11890</v>
      </c>
      <c r="I29" s="59">
        <f t="shared" ref="I29:AK29" si="34">SUM(H29+905)</f>
        <v>12795</v>
      </c>
      <c r="J29" s="59">
        <f t="shared" si="34"/>
        <v>13700</v>
      </c>
      <c r="K29" s="59">
        <f t="shared" si="34"/>
        <v>14605</v>
      </c>
      <c r="L29" s="59">
        <f t="shared" si="34"/>
        <v>15510</v>
      </c>
      <c r="M29" s="59">
        <f t="shared" si="34"/>
        <v>16415</v>
      </c>
      <c r="N29" s="59">
        <f t="shared" si="34"/>
        <v>17320</v>
      </c>
      <c r="O29" s="59">
        <f t="shared" si="34"/>
        <v>18225</v>
      </c>
      <c r="P29" s="59">
        <f t="shared" si="34"/>
        <v>19130</v>
      </c>
      <c r="Q29" s="59">
        <f t="shared" si="34"/>
        <v>20035</v>
      </c>
      <c r="R29" s="59">
        <f t="shared" si="34"/>
        <v>20940</v>
      </c>
      <c r="S29" s="59">
        <f t="shared" si="34"/>
        <v>21845</v>
      </c>
      <c r="T29" s="59">
        <f t="shared" si="34"/>
        <v>22750</v>
      </c>
      <c r="U29" s="59">
        <f t="shared" si="34"/>
        <v>23655</v>
      </c>
      <c r="V29" s="59">
        <f t="shared" si="34"/>
        <v>24560</v>
      </c>
      <c r="W29" s="59">
        <f t="shared" si="34"/>
        <v>25465</v>
      </c>
      <c r="X29" s="59">
        <f t="shared" si="34"/>
        <v>26370</v>
      </c>
      <c r="Y29" s="59">
        <f t="shared" si="34"/>
        <v>27275</v>
      </c>
      <c r="Z29" s="59">
        <f t="shared" si="34"/>
        <v>28180</v>
      </c>
      <c r="AA29" s="59">
        <f t="shared" si="34"/>
        <v>29085</v>
      </c>
      <c r="AB29" s="59">
        <f t="shared" si="34"/>
        <v>29990</v>
      </c>
      <c r="AC29" s="59">
        <f t="shared" si="34"/>
        <v>30895</v>
      </c>
      <c r="AD29" s="59">
        <f t="shared" si="34"/>
        <v>31800</v>
      </c>
      <c r="AE29" s="59">
        <f t="shared" si="34"/>
        <v>32705</v>
      </c>
      <c r="AF29" s="59">
        <f t="shared" si="34"/>
        <v>33610</v>
      </c>
      <c r="AG29" s="59">
        <f t="shared" si="34"/>
        <v>34515</v>
      </c>
      <c r="AH29" s="59">
        <f t="shared" si="34"/>
        <v>35420</v>
      </c>
      <c r="AI29" s="59">
        <f t="shared" si="34"/>
        <v>36325</v>
      </c>
      <c r="AJ29" s="59">
        <f t="shared" si="34"/>
        <v>37230</v>
      </c>
      <c r="AK29" s="59">
        <f t="shared" si="34"/>
        <v>38135</v>
      </c>
    </row>
  </sheetData>
  <mergeCells count="7">
    <mergeCell ref="A26:A29"/>
    <mergeCell ref="A2:A5"/>
    <mergeCell ref="A6:A9"/>
    <mergeCell ref="A10:A13"/>
    <mergeCell ref="A14:A17"/>
    <mergeCell ref="A18:A21"/>
    <mergeCell ref="A22:A25"/>
  </mergeCells>
  <pageMargins left="0" right="0" top="0.25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Customs Applellate Tribunal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Liaquat Kamboh</dc:creator>
  <cp:lastModifiedBy>Dell-PC</cp:lastModifiedBy>
  <cp:lastPrinted>2016-07-10T08:34:19Z</cp:lastPrinted>
  <dcterms:created xsi:type="dcterms:W3CDTF">2011-01-24T07:54:01Z</dcterms:created>
  <dcterms:modified xsi:type="dcterms:W3CDTF">2016-07-10T08:40:51Z</dcterms:modified>
</cp:coreProperties>
</file>