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8195" windowHeight="11835"/>
  </bookViews>
  <sheets>
    <sheet name="Income Tax Calculator" sheetId="1" r:id="rId1"/>
  </sheets>
  <calcPr calcId="144525"/>
</workbook>
</file>

<file path=xl/calcChain.xml><?xml version="1.0" encoding="utf-8"?>
<calcChain xmlns="http://schemas.openxmlformats.org/spreadsheetml/2006/main">
  <c r="AL22" i="1" l="1"/>
  <c r="AE43" i="1" l="1"/>
  <c r="AE42" i="1"/>
  <c r="AE41" i="1"/>
  <c r="AE40" i="1"/>
  <c r="AE39" i="1"/>
  <c r="AE38" i="1"/>
  <c r="AE37" i="1"/>
  <c r="AE36" i="1"/>
  <c r="AE35" i="1"/>
  <c r="AE34" i="1"/>
  <c r="AE33" i="1"/>
  <c r="AE32" i="1"/>
  <c r="AE31" i="1"/>
  <c r="AE30" i="1"/>
  <c r="AE29" i="1"/>
  <c r="AE28" i="1"/>
  <c r="AE27" i="1"/>
  <c r="AE26" i="1"/>
  <c r="AE25" i="1"/>
  <c r="AE24" i="1"/>
  <c r="AE23" i="1"/>
  <c r="AE22" i="1"/>
  <c r="P46" i="1"/>
  <c r="P45" i="1"/>
  <c r="P44" i="1"/>
  <c r="P43" i="1"/>
  <c r="P42" i="1"/>
  <c r="P41" i="1"/>
  <c r="S41" i="1" s="1"/>
  <c r="S42" i="1" l="1"/>
  <c r="S43" i="1" s="1"/>
  <c r="S44" i="1" s="1"/>
  <c r="S45" i="1" s="1"/>
  <c r="S46" i="1" s="1"/>
  <c r="AD43" i="1"/>
  <c r="AD42" i="1"/>
  <c r="AD41" i="1"/>
  <c r="AD40" i="1"/>
  <c r="AD39" i="1"/>
  <c r="AD38" i="1"/>
  <c r="AD37" i="1"/>
  <c r="AM22" i="1" s="1"/>
  <c r="AN22" i="1" s="1"/>
  <c r="F29" i="1" s="1"/>
  <c r="T40" i="1" s="1"/>
  <c r="T41" i="1" s="1"/>
  <c r="U41" i="1" s="1"/>
  <c r="N41" i="1" s="1"/>
  <c r="AD36" i="1"/>
  <c r="AD35" i="1"/>
  <c r="AD34" i="1"/>
  <c r="AD33" i="1"/>
  <c r="AD32" i="1"/>
  <c r="AD31" i="1"/>
  <c r="AD30" i="1"/>
  <c r="AD29" i="1"/>
  <c r="AD28" i="1"/>
  <c r="AD27" i="1"/>
  <c r="AD26" i="1"/>
  <c r="AD25" i="1"/>
  <c r="AD24" i="1"/>
  <c r="AD23" i="1"/>
  <c r="AD22" i="1"/>
  <c r="T42" i="1" l="1"/>
  <c r="T43" i="1" s="1"/>
  <c r="U40" i="1"/>
  <c r="AF43" i="1"/>
  <c r="AF42" i="1"/>
  <c r="AF41" i="1"/>
  <c r="AF40" i="1"/>
  <c r="AF39" i="1"/>
  <c r="AF38" i="1"/>
  <c r="AF37" i="1"/>
  <c r="AF36" i="1"/>
  <c r="AF35" i="1"/>
  <c r="AF34" i="1"/>
  <c r="AF33" i="1"/>
  <c r="AF32" i="1"/>
  <c r="AF31" i="1"/>
  <c r="AF30" i="1"/>
  <c r="AF29" i="1"/>
  <c r="AF28" i="1"/>
  <c r="AF27" i="1"/>
  <c r="AF26" i="1"/>
  <c r="AF25" i="1"/>
  <c r="AF24" i="1"/>
  <c r="AF23" i="1"/>
  <c r="AF22" i="1"/>
  <c r="N40" i="1" l="1"/>
  <c r="U42" i="1"/>
  <c r="N42" i="1" s="1"/>
  <c r="T44" i="1"/>
  <c r="U43" i="1"/>
  <c r="N43" i="1" s="1"/>
  <c r="P33" i="1"/>
  <c r="P32" i="1"/>
  <c r="P31" i="1"/>
  <c r="P30" i="1"/>
  <c r="P29" i="1"/>
  <c r="P28" i="1"/>
  <c r="P27" i="1"/>
  <c r="P26" i="1"/>
  <c r="P24" i="1"/>
  <c r="P23" i="1"/>
  <c r="P25" i="1"/>
  <c r="T45" i="1" l="1"/>
  <c r="U44" i="1"/>
  <c r="S23" i="1"/>
  <c r="S24" i="1" s="1"/>
  <c r="S25" i="1" s="1"/>
  <c r="S26" i="1" s="1"/>
  <c r="S27" i="1" s="1"/>
  <c r="S28" i="1" s="1"/>
  <c r="S29" i="1" s="1"/>
  <c r="S30" i="1" s="1"/>
  <c r="S31" i="1" s="1"/>
  <c r="S32" i="1" s="1"/>
  <c r="S33" i="1" s="1"/>
  <c r="N44" i="1" l="1"/>
  <c r="T46" i="1"/>
  <c r="U45" i="1"/>
  <c r="N45" i="1" s="1"/>
  <c r="T22" i="1"/>
  <c r="U46" i="1" l="1"/>
  <c r="U22" i="1"/>
  <c r="N22" i="1" s="1"/>
  <c r="T23" i="1"/>
  <c r="N46" i="1" l="1"/>
  <c r="U23" i="1"/>
  <c r="N23" i="1" s="1"/>
  <c r="T24" i="1"/>
  <c r="U24" i="1" l="1"/>
  <c r="N24" i="1" s="1"/>
  <c r="T25" i="1"/>
  <c r="T26" i="1" l="1"/>
  <c r="U26" i="1" s="1"/>
  <c r="N26" i="1" s="1"/>
  <c r="U25" i="1"/>
  <c r="N25" i="1" s="1"/>
  <c r="T27" i="1" l="1"/>
  <c r="U27" i="1" s="1"/>
  <c r="N27" i="1" s="1"/>
  <c r="T28" i="1" l="1"/>
  <c r="U28" i="1" s="1"/>
  <c r="N28" i="1" s="1"/>
  <c r="T29" i="1" l="1"/>
  <c r="U29" i="1" s="1"/>
  <c r="N29" i="1" s="1"/>
  <c r="T30" i="1" l="1"/>
  <c r="U30" i="1" s="1"/>
  <c r="N30" i="1" s="1"/>
  <c r="T31" i="1" l="1"/>
  <c r="U31" i="1" s="1"/>
  <c r="N31" i="1" s="1"/>
  <c r="T32" i="1" l="1"/>
  <c r="U32" i="1" s="1"/>
  <c r="N32" i="1" s="1"/>
  <c r="T33" i="1" l="1"/>
  <c r="U33" i="1" s="1"/>
  <c r="F30" i="1" s="1"/>
  <c r="N33" i="1" l="1"/>
  <c r="T36" i="1"/>
  <c r="F31" i="1" s="1"/>
  <c r="T37" i="1" l="1"/>
</calcChain>
</file>

<file path=xl/sharedStrings.xml><?xml version="1.0" encoding="utf-8"?>
<sst xmlns="http://schemas.openxmlformats.org/spreadsheetml/2006/main" count="54" uniqueCount="44">
  <si>
    <t>SLAB</t>
  </si>
  <si>
    <t xml:space="preserve">Rate Of Tax </t>
  </si>
  <si>
    <t>Addition</t>
  </si>
  <si>
    <t>Taxable Salary</t>
  </si>
  <si>
    <t>Tax Liability</t>
  </si>
  <si>
    <t>g</t>
  </si>
  <si>
    <t>f</t>
  </si>
  <si>
    <t>e</t>
  </si>
  <si>
    <t>d</t>
  </si>
  <si>
    <t>b</t>
  </si>
  <si>
    <t>Pay Scale:</t>
  </si>
  <si>
    <t>Scales</t>
  </si>
  <si>
    <t>hra 45%</t>
  </si>
  <si>
    <t>hra 25%</t>
  </si>
  <si>
    <t>option</t>
  </si>
  <si>
    <t>Yes</t>
  </si>
  <si>
    <t>No</t>
  </si>
  <si>
    <t>increment</t>
  </si>
  <si>
    <t>hra</t>
  </si>
  <si>
    <t>total</t>
  </si>
  <si>
    <t>House Rent Allowance (Yes or No Select)</t>
  </si>
  <si>
    <t>if you drawn house rent  then select Yes other wise select No</t>
  </si>
  <si>
    <t>Annual taxable income: Rs.</t>
  </si>
  <si>
    <t>Annual Tax: Rs.</t>
  </si>
  <si>
    <t>Monthly Tax: Rs.</t>
  </si>
  <si>
    <t>Column1</t>
  </si>
  <si>
    <t>Column2</t>
  </si>
  <si>
    <t>Tax Year:</t>
  </si>
  <si>
    <t>year</t>
  </si>
  <si>
    <t>Monthly Gross Pay:</t>
  </si>
  <si>
    <t>2022-23</t>
  </si>
  <si>
    <t>incr-21</t>
  </si>
  <si>
    <t>incr-22</t>
  </si>
  <si>
    <t>45 ,070</t>
  </si>
  <si>
    <t>hra 67.5%</t>
  </si>
  <si>
    <t>2021-22</t>
  </si>
  <si>
    <t>income tax 2022</t>
  </si>
  <si>
    <t>amwattoo@gmail.com (Whatsapp: 03345453784)</t>
  </si>
  <si>
    <t>Income Tax Calculator 2021 to 2023</t>
  </si>
  <si>
    <t>Province</t>
  </si>
  <si>
    <t>Province:</t>
  </si>
  <si>
    <t>Federal</t>
  </si>
  <si>
    <t>Others</t>
  </si>
  <si>
    <t>In the Income Tax Calculator, first click on the province, then a button will appear on the left side. Select your province from it. If you are a Federal employee, select Federal. If you are not a Federal employee, then you We will select the Others.In the pay scale, you will select your scale in the same way.
In the tax year, you will select the year for which your gross salary, now that the salary has increased, you will select the year according to the new gross salary.In the house rent option, if you are taking house rent in monthly salary, then you will select option " Y ". If you are not taking it, then you will select option " 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</si>
</sst>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2">
    <font>
      <sz val="11"/>
      <color theme="1"/>
      <name val="Calibri"/>
      <family val="2"/>
      <scheme val="minor"/>
    </font>
    <font>
      <sz val="11"/>
      <color theme="1"/>
      <name val="Calibri"/>
      <family val="2"/>
      <scheme val="minor"/>
    </font>
    <font>
      <b/>
      <sz val="14"/>
      <color theme="1"/>
      <name val="Calibri"/>
      <family val="2"/>
      <scheme val="minor"/>
    </font>
    <font>
      <b/>
      <sz val="22"/>
      <color theme="0"/>
      <name val="Calibri"/>
      <family val="2"/>
      <scheme val="minor"/>
    </font>
    <font>
      <b/>
      <sz val="24"/>
      <color rgb="FFFF0000"/>
      <name val="Calibri"/>
      <family val="2"/>
      <scheme val="minor"/>
    </font>
    <font>
      <u/>
      <sz val="11"/>
      <color theme="10"/>
      <name val="Calibri"/>
      <family val="2"/>
      <scheme val="minor"/>
    </font>
    <font>
      <b/>
      <sz val="16"/>
      <color theme="1"/>
      <name val="Calibri"/>
      <family val="2"/>
      <scheme val="minor"/>
    </font>
    <font>
      <u/>
      <sz val="14"/>
      <color theme="10"/>
      <name val="Calibri"/>
      <family val="2"/>
      <scheme val="minor"/>
    </font>
    <font>
      <sz val="18"/>
      <color theme="0"/>
      <name val="Arial Black"/>
      <family val="2"/>
    </font>
    <font>
      <b/>
      <sz val="8"/>
      <color theme="1"/>
      <name val="Arial"/>
      <family val="2"/>
    </font>
    <font>
      <b/>
      <sz val="4"/>
      <color theme="1"/>
      <name val="Arial"/>
      <family val="2"/>
    </font>
    <font>
      <b/>
      <sz val="12"/>
      <name val="Calibri"/>
      <family val="2"/>
      <scheme val="minor"/>
    </font>
    <font>
      <b/>
      <sz val="14"/>
      <name val="Calibri"/>
      <family val="2"/>
      <scheme val="minor"/>
    </font>
    <font>
      <b/>
      <sz val="13"/>
      <name val="Calibri"/>
      <family val="2"/>
      <scheme val="minor"/>
    </font>
    <font>
      <b/>
      <sz val="20"/>
      <name val="Calibri"/>
      <family val="2"/>
      <scheme val="minor"/>
    </font>
    <font>
      <sz val="11"/>
      <name val="Arial Black"/>
      <family val="2"/>
    </font>
    <font>
      <u/>
      <sz val="11"/>
      <color rgb="FFFF0000"/>
      <name val="Calibri"/>
      <family val="2"/>
      <scheme val="minor"/>
    </font>
    <font>
      <b/>
      <sz val="14"/>
      <color rgb="FFFF0000"/>
      <name val="Calibri"/>
      <family val="2"/>
      <scheme val="minor"/>
    </font>
    <font>
      <b/>
      <sz val="18"/>
      <color theme="0"/>
      <name val="Calibri"/>
      <family val="2"/>
      <scheme val="minor"/>
    </font>
    <font>
      <b/>
      <sz val="11"/>
      <color theme="1"/>
      <name val="Calibri"/>
      <family val="2"/>
      <scheme val="minor"/>
    </font>
    <font>
      <u/>
      <sz val="18"/>
      <color theme="10"/>
      <name val="Calibri"/>
      <family val="2"/>
      <scheme val="minor"/>
    </font>
    <font>
      <sz val="12"/>
      <color rgb="FF202124"/>
      <name val="Inherit"/>
    </font>
  </fonts>
  <fills count="9">
    <fill>
      <patternFill patternType="none"/>
    </fill>
    <fill>
      <patternFill patternType="gray125"/>
    </fill>
    <fill>
      <patternFill patternType="solid">
        <fgColor theme="1"/>
        <bgColor theme="8" tint="0.79995117038483843"/>
      </patternFill>
    </fill>
    <fill>
      <patternFill patternType="solid">
        <fgColor theme="2"/>
        <bgColor indexed="64"/>
      </patternFill>
    </fill>
    <fill>
      <patternFill patternType="solid">
        <fgColor rgb="FF0070C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24994659260841701"/>
        <bgColor indexed="64"/>
      </patternFill>
    </fill>
    <fill>
      <patternFill patternType="solid">
        <fgColor rgb="FFFFFF00"/>
        <bgColor indexed="64"/>
      </patternFill>
    </fill>
  </fills>
  <borders count="25">
    <border>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uble">
        <color auto="1"/>
      </left>
      <right style="double">
        <color auto="1"/>
      </right>
      <top style="double">
        <color auto="1"/>
      </top>
      <bottom style="double">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ck">
        <color auto="1"/>
      </top>
      <bottom/>
      <diagonal/>
    </border>
    <border>
      <left style="thick">
        <color auto="1"/>
      </left>
      <right/>
      <top/>
      <bottom style="thin">
        <color auto="1"/>
      </bottom>
      <diagonal/>
    </border>
    <border>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double">
        <color auto="1"/>
      </left>
      <right/>
      <top style="double">
        <color auto="1"/>
      </top>
      <bottom style="double">
        <color auto="1"/>
      </bottom>
      <diagonal/>
    </border>
    <border>
      <left/>
      <right style="double">
        <color auto="1"/>
      </right>
      <top/>
      <bottom/>
      <diagonal/>
    </border>
    <border>
      <left/>
      <right style="double">
        <color auto="1"/>
      </right>
      <top style="double">
        <color auto="1"/>
      </top>
      <bottom style="double">
        <color auto="1"/>
      </bottom>
      <diagonal/>
    </border>
    <border>
      <left/>
      <right style="thick">
        <color auto="1"/>
      </right>
      <top style="thin">
        <color auto="1"/>
      </top>
      <bottom/>
      <diagonal/>
    </border>
    <border>
      <left/>
      <right/>
      <top style="thin">
        <color auto="1"/>
      </top>
      <bottom/>
      <diagonal/>
    </border>
    <border>
      <left style="double">
        <color auto="1"/>
      </left>
      <right style="double">
        <color auto="1"/>
      </right>
      <top/>
      <bottom style="double">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93">
    <xf numFmtId="0" fontId="0" fillId="0" borderId="0" xfId="0"/>
    <xf numFmtId="164" fontId="1" fillId="0" borderId="0" xfId="1" applyNumberFormat="1" applyFont="1" applyProtection="1"/>
    <xf numFmtId="0" fontId="1" fillId="0" borderId="0" xfId="1" applyNumberFormat="1" applyFont="1" applyProtection="1"/>
    <xf numFmtId="10" fontId="1" fillId="0" borderId="0" xfId="2" applyNumberFormat="1" applyFont="1" applyProtection="1"/>
    <xf numFmtId="164" fontId="0" fillId="0" borderId="0" xfId="1" applyNumberFormat="1" applyFont="1" applyProtection="1"/>
    <xf numFmtId="164" fontId="0" fillId="0" borderId="0" xfId="2" applyNumberFormat="1" applyFont="1" applyProtection="1"/>
    <xf numFmtId="0" fontId="1" fillId="0" borderId="0" xfId="2" applyNumberFormat="1" applyFont="1" applyProtection="1"/>
    <xf numFmtId="43" fontId="1" fillId="0" borderId="0" xfId="1" applyFont="1" applyProtection="1"/>
    <xf numFmtId="0" fontId="1" fillId="0" borderId="0" xfId="1" applyNumberFormat="1" applyFont="1" applyBorder="1" applyAlignment="1" applyProtection="1">
      <alignment horizontal="center"/>
    </xf>
    <xf numFmtId="0" fontId="0" fillId="0" borderId="0" xfId="1" applyNumberFormat="1" applyFont="1" applyBorder="1" applyAlignment="1" applyProtection="1">
      <alignment horizontal="center"/>
    </xf>
    <xf numFmtId="0" fontId="0" fillId="0" borderId="0" xfId="0" applyProtection="1"/>
    <xf numFmtId="0" fontId="0" fillId="0" borderId="0" xfId="0" applyAlignment="1" applyProtection="1">
      <alignment horizontal="center"/>
    </xf>
    <xf numFmtId="164" fontId="0" fillId="0" borderId="0" xfId="0" applyNumberFormat="1" applyProtection="1"/>
    <xf numFmtId="0" fontId="0" fillId="0" borderId="0" xfId="0" applyAlignment="1" applyProtection="1">
      <alignment horizontal="center" vertical="center"/>
    </xf>
    <xf numFmtId="0" fontId="0" fillId="0" borderId="0" xfId="0" applyBorder="1" applyAlignment="1" applyProtection="1">
      <alignment horizontal="center" vertical="center"/>
    </xf>
    <xf numFmtId="0" fontId="0" fillId="0" borderId="0" xfId="0" applyNumberFormat="1" applyProtection="1"/>
    <xf numFmtId="0" fontId="2" fillId="3" borderId="5" xfId="0" applyFont="1" applyFill="1" applyBorder="1" applyAlignment="1" applyProtection="1">
      <alignment horizontal="center"/>
    </xf>
    <xf numFmtId="164" fontId="6" fillId="3" borderId="0" xfId="1" applyNumberFormat="1" applyFont="1" applyFill="1" applyBorder="1" applyAlignment="1" applyProtection="1"/>
    <xf numFmtId="164" fontId="6" fillId="3" borderId="0" xfId="1" applyNumberFormat="1" applyFont="1" applyFill="1" applyBorder="1" applyAlignment="1" applyProtection="1">
      <alignment vertical="center"/>
    </xf>
    <xf numFmtId="0" fontId="0" fillId="3" borderId="6" xfId="0" applyFill="1" applyBorder="1" applyProtection="1"/>
    <xf numFmtId="0" fontId="0" fillId="3" borderId="0" xfId="0" applyFill="1" applyBorder="1" applyProtection="1"/>
    <xf numFmtId="0" fontId="9" fillId="2" borderId="2" xfId="0" applyNumberFormat="1" applyFont="1" applyFill="1" applyBorder="1" applyAlignment="1" applyProtection="1">
      <alignment horizontal="center" vertical="center" wrapText="1"/>
    </xf>
    <xf numFmtId="0" fontId="9" fillId="2" borderId="1" xfId="0" applyNumberFormat="1" applyFont="1" applyFill="1" applyBorder="1" applyAlignment="1" applyProtection="1">
      <alignment horizontal="center" vertical="center" wrapText="1"/>
    </xf>
    <xf numFmtId="164" fontId="0" fillId="0" borderId="0" xfId="1" applyNumberFormat="1" applyFont="1" applyFill="1" applyBorder="1"/>
    <xf numFmtId="0" fontId="9" fillId="2" borderId="0" xfId="0" applyNumberFormat="1" applyFont="1" applyFill="1" applyBorder="1" applyAlignment="1" applyProtection="1">
      <alignment horizontal="center" vertical="center" wrapText="1"/>
    </xf>
    <xf numFmtId="0" fontId="10" fillId="2" borderId="2" xfId="0" applyNumberFormat="1" applyFont="1" applyFill="1" applyBorder="1" applyAlignment="1" applyProtection="1">
      <alignment horizontal="center" vertical="center" wrapText="1"/>
    </xf>
    <xf numFmtId="9" fontId="11" fillId="5" borderId="12" xfId="1" applyNumberFormat="1" applyFont="1" applyFill="1" applyBorder="1" applyAlignment="1" applyProtection="1">
      <alignment horizontal="right" vertical="center"/>
    </xf>
    <xf numFmtId="0" fontId="2" fillId="3" borderId="0" xfId="0" applyFont="1" applyFill="1" applyBorder="1" applyAlignment="1" applyProtection="1">
      <alignment horizontal="right"/>
    </xf>
    <xf numFmtId="0" fontId="0" fillId="3" borderId="0" xfId="0" applyFill="1" applyProtection="1"/>
    <xf numFmtId="0" fontId="0" fillId="0" borderId="0" xfId="0" applyFill="1" applyBorder="1" applyProtection="1"/>
    <xf numFmtId="0" fontId="2" fillId="0" borderId="0" xfId="0" applyFont="1" applyFill="1" applyBorder="1" applyAlignment="1" applyProtection="1">
      <alignment vertical="center"/>
    </xf>
    <xf numFmtId="164" fontId="4" fillId="0" borderId="0" xfId="0" applyNumberFormat="1" applyFont="1" applyFill="1" applyBorder="1" applyAlignment="1" applyProtection="1">
      <alignment horizontal="center" vertical="center"/>
    </xf>
    <xf numFmtId="164" fontId="2" fillId="8" borderId="10" xfId="1" applyNumberFormat="1" applyFont="1" applyFill="1" applyBorder="1" applyAlignment="1" applyProtection="1">
      <alignment horizontal="right" vertical="center"/>
      <protection locked="0"/>
    </xf>
    <xf numFmtId="0" fontId="0" fillId="7" borderId="6" xfId="0" applyFill="1" applyBorder="1" applyProtection="1"/>
    <xf numFmtId="0" fontId="0" fillId="7" borderId="13" xfId="0" applyFill="1" applyBorder="1" applyProtection="1"/>
    <xf numFmtId="0" fontId="7" fillId="3" borderId="0" xfId="3" applyFont="1" applyFill="1" applyBorder="1" applyAlignment="1" applyProtection="1"/>
    <xf numFmtId="0" fontId="0" fillId="3" borderId="5" xfId="0" applyFill="1" applyBorder="1" applyProtection="1"/>
    <xf numFmtId="0" fontId="0" fillId="0" borderId="0" xfId="0" applyNumberFormat="1" applyBorder="1" applyAlignment="1" applyProtection="1">
      <alignment horizontal="center" vertical="center"/>
    </xf>
    <xf numFmtId="0" fontId="0" fillId="0" borderId="0" xfId="1" applyNumberFormat="1" applyFont="1" applyAlignment="1" applyProtection="1">
      <alignment horizontal="center"/>
    </xf>
    <xf numFmtId="0" fontId="0" fillId="0" borderId="0" xfId="1" applyNumberFormat="1" applyFont="1" applyProtection="1"/>
    <xf numFmtId="0" fontId="19" fillId="0" borderId="0" xfId="1" applyNumberFormat="1" applyFont="1" applyAlignment="1" applyProtection="1">
      <alignment horizontal="center"/>
    </xf>
    <xf numFmtId="0" fontId="0" fillId="0" borderId="0" xfId="2" applyNumberFormat="1" applyFont="1" applyAlignment="1" applyProtection="1">
      <alignment horizontal="center"/>
    </xf>
    <xf numFmtId="0" fontId="2" fillId="3" borderId="5" xfId="0" applyFont="1" applyFill="1" applyBorder="1" applyAlignment="1" applyProtection="1">
      <alignment horizontal="center" vertical="center"/>
    </xf>
    <xf numFmtId="0" fontId="0" fillId="0" borderId="0" xfId="0" applyAlignment="1" applyProtection="1">
      <alignment vertical="center"/>
    </xf>
    <xf numFmtId="2" fontId="0" fillId="0" borderId="0" xfId="0" applyNumberFormat="1" applyProtection="1"/>
    <xf numFmtId="0" fontId="2" fillId="8" borderId="24" xfId="0" applyFont="1" applyFill="1" applyBorder="1" applyAlignment="1" applyProtection="1">
      <alignment horizontal="center"/>
      <protection locked="0"/>
    </xf>
    <xf numFmtId="0" fontId="12" fillId="8" borderId="10" xfId="3" applyFont="1" applyFill="1" applyBorder="1" applyAlignment="1" applyProtection="1">
      <alignment vertical="center"/>
      <protection locked="0"/>
    </xf>
    <xf numFmtId="0" fontId="21" fillId="0" borderId="0" xfId="0" applyFont="1" applyAlignment="1">
      <alignment horizontal="left" vertical="center" wrapText="1"/>
    </xf>
    <xf numFmtId="0" fontId="21" fillId="0" borderId="0" xfId="0" applyFont="1" applyAlignment="1">
      <alignmen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2" fillId="3" borderId="5" xfId="0" applyFont="1" applyFill="1" applyBorder="1" applyAlignment="1" applyProtection="1">
      <alignment horizontal="right"/>
    </xf>
    <xf numFmtId="0" fontId="2" fillId="3" borderId="0" xfId="0" applyFont="1" applyFill="1" applyBorder="1" applyAlignment="1" applyProtection="1">
      <alignment horizontal="right"/>
    </xf>
    <xf numFmtId="0" fontId="2" fillId="3" borderId="20" xfId="0" applyFont="1" applyFill="1" applyBorder="1" applyAlignment="1" applyProtection="1">
      <alignment horizontal="right"/>
    </xf>
    <xf numFmtId="0" fontId="17" fillId="3" borderId="5" xfId="0" applyFont="1" applyFill="1" applyBorder="1" applyAlignment="1" applyProtection="1">
      <alignment horizontal="center"/>
    </xf>
    <xf numFmtId="0" fontId="17" fillId="3" borderId="0" xfId="0" applyFont="1" applyFill="1" applyBorder="1" applyAlignment="1" applyProtection="1">
      <alignment horizontal="center"/>
    </xf>
    <xf numFmtId="0" fontId="12" fillId="6" borderId="7" xfId="0" applyFont="1" applyFill="1" applyBorder="1" applyAlignment="1" applyProtection="1">
      <alignment horizontal="center" vertical="center"/>
    </xf>
    <xf numFmtId="0" fontId="12" fillId="6" borderId="8" xfId="0" applyFont="1" applyFill="1" applyBorder="1" applyAlignment="1" applyProtection="1">
      <alignment horizontal="center" vertical="center"/>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13"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0" fillId="8" borderId="16" xfId="3" applyFont="1" applyFill="1" applyBorder="1" applyAlignment="1" applyProtection="1">
      <alignment horizontal="center" vertical="center"/>
    </xf>
    <xf numFmtId="0" fontId="20" fillId="8" borderId="17" xfId="3" applyFont="1" applyFill="1" applyBorder="1" applyAlignment="1" applyProtection="1">
      <alignment horizontal="center" vertical="center"/>
    </xf>
    <xf numFmtId="0" fontId="20" fillId="8" borderId="18" xfId="3" applyFont="1" applyFill="1" applyBorder="1" applyAlignment="1" applyProtection="1">
      <alignment horizontal="center" vertical="center"/>
    </xf>
    <xf numFmtId="0" fontId="16" fillId="0" borderId="0" xfId="3" applyFont="1" applyFill="1" applyBorder="1" applyAlignment="1" applyProtection="1">
      <alignment horizontal="center" vertical="center"/>
    </xf>
    <xf numFmtId="0" fontId="2" fillId="8" borderId="19" xfId="0" applyFont="1" applyFill="1" applyBorder="1" applyAlignment="1" applyProtection="1">
      <alignment horizontal="center"/>
      <protection locked="0"/>
    </xf>
    <xf numFmtId="0" fontId="2" fillId="8" borderId="21" xfId="0" applyFont="1" applyFill="1" applyBorder="1" applyAlignment="1" applyProtection="1">
      <alignment horizontal="center"/>
      <protection locked="0"/>
    </xf>
    <xf numFmtId="164" fontId="2" fillId="8" borderId="0" xfId="1" applyNumberFormat="1" applyFont="1" applyFill="1" applyBorder="1" applyAlignment="1" applyProtection="1">
      <alignment horizontal="center"/>
      <protection locked="0"/>
    </xf>
    <xf numFmtId="0" fontId="8" fillId="4" borderId="3" xfId="0" applyFont="1" applyFill="1" applyBorder="1" applyAlignment="1" applyProtection="1">
      <alignment horizontal="center" vertical="center"/>
    </xf>
    <xf numFmtId="0" fontId="8" fillId="4" borderId="4"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15" fillId="8" borderId="7" xfId="0" applyFont="1" applyFill="1" applyBorder="1" applyAlignment="1" applyProtection="1">
      <alignment horizontal="center" vertical="center"/>
    </xf>
    <xf numFmtId="0" fontId="15" fillId="8" borderId="0" xfId="0" applyFont="1" applyFill="1" applyBorder="1" applyAlignment="1" applyProtection="1">
      <alignment horizontal="center" vertical="center"/>
    </xf>
    <xf numFmtId="0" fontId="15" fillId="8" borderId="8" xfId="0" applyFont="1" applyFill="1" applyBorder="1" applyAlignment="1" applyProtection="1">
      <alignment horizontal="center" vertical="center"/>
    </xf>
    <xf numFmtId="0" fontId="15" fillId="8" borderId="9" xfId="0" applyFont="1" applyFill="1" applyBorder="1" applyAlignment="1" applyProtection="1">
      <alignment horizontal="center" vertical="center"/>
    </xf>
    <xf numFmtId="164" fontId="11" fillId="5" borderId="23" xfId="1" applyNumberFormat="1" applyFont="1" applyFill="1" applyBorder="1" applyAlignment="1" applyProtection="1">
      <alignment horizontal="center" vertical="center"/>
    </xf>
    <xf numFmtId="164" fontId="11" fillId="5" borderId="22" xfId="1" applyNumberFormat="1" applyFont="1" applyFill="1" applyBorder="1" applyAlignment="1" applyProtection="1">
      <alignment horizontal="center" vertical="center"/>
    </xf>
    <xf numFmtId="0" fontId="18" fillId="7" borderId="14" xfId="0" applyFont="1" applyFill="1" applyBorder="1" applyAlignment="1" applyProtection="1">
      <alignment horizontal="center" vertical="center"/>
    </xf>
    <xf numFmtId="0" fontId="18" fillId="7" borderId="15" xfId="0" applyFont="1" applyFill="1" applyBorder="1" applyAlignment="1" applyProtection="1">
      <alignment horizontal="center" vertical="center"/>
    </xf>
    <xf numFmtId="0" fontId="18" fillId="7" borderId="3" xfId="0" applyFont="1" applyFill="1" applyBorder="1" applyAlignment="1" applyProtection="1">
      <alignment horizontal="center"/>
    </xf>
    <xf numFmtId="0" fontId="18" fillId="7" borderId="4" xfId="0" applyFont="1" applyFill="1" applyBorder="1" applyAlignment="1" applyProtection="1">
      <alignment horizontal="center"/>
    </xf>
    <xf numFmtId="164" fontId="3" fillId="7" borderId="4" xfId="0" applyNumberFormat="1" applyFont="1" applyFill="1" applyBorder="1" applyAlignment="1" applyProtection="1">
      <alignment horizontal="center"/>
    </xf>
    <xf numFmtId="164" fontId="3" fillId="7" borderId="15" xfId="0" applyNumberFormat="1" applyFont="1" applyFill="1" applyBorder="1" applyAlignment="1" applyProtection="1">
      <alignment horizontal="center" vertical="center"/>
    </xf>
    <xf numFmtId="164" fontId="13" fillId="5" borderId="11" xfId="1" applyNumberFormat="1" applyFont="1" applyFill="1" applyBorder="1" applyAlignment="1" applyProtection="1">
      <alignment horizontal="center" vertical="center"/>
    </xf>
    <xf numFmtId="164" fontId="13" fillId="5" borderId="12" xfId="1" applyNumberFormat="1" applyFont="1" applyFill="1" applyBorder="1" applyAlignment="1" applyProtection="1">
      <alignment horizontal="center" vertical="center"/>
    </xf>
    <xf numFmtId="164" fontId="14" fillId="6" borderId="8" xfId="0" applyNumberFormat="1" applyFont="1" applyFill="1" applyBorder="1" applyAlignment="1" applyProtection="1">
      <alignment horizontal="center" vertical="center"/>
    </xf>
  </cellXfs>
  <cellStyles count="4">
    <cellStyle name="Comma" xfId="1" builtinId="3"/>
    <cellStyle name="Hyperlink" xfId="3" builtinId="8"/>
    <cellStyle name="Normal" xfId="0" builtinId="0"/>
    <cellStyle name="Percent" xfId="2" builtinId="5"/>
  </cellStyles>
  <dxfs count="20">
    <dxf>
      <font>
        <b val="0"/>
        <i val="0"/>
        <strike val="0"/>
        <condense val="0"/>
        <extend val="0"/>
        <outline val="0"/>
        <shadow val="0"/>
        <u val="none"/>
        <vertAlign val="baseline"/>
        <sz val="11"/>
        <color theme="1"/>
        <name val="Calibri"/>
        <scheme val="minor"/>
      </font>
      <numFmt numFmtId="0" formatCode="General"/>
      <protection locked="1" hidden="0"/>
    </dxf>
    <dxf>
      <font>
        <b val="0"/>
        <i val="0"/>
        <strike val="0"/>
        <condense val="0"/>
        <extend val="0"/>
        <outline val="0"/>
        <shadow val="0"/>
        <u val="none"/>
        <vertAlign val="baseline"/>
        <sz val="11"/>
        <color theme="1"/>
        <name val="Calibri"/>
        <scheme val="minor"/>
      </font>
      <numFmt numFmtId="0" formatCode="General"/>
      <protection locked="1" hidden="0"/>
    </dxf>
    <dxf>
      <font>
        <b val="0"/>
        <i val="0"/>
        <strike val="0"/>
        <condense val="0"/>
        <extend val="0"/>
        <outline val="0"/>
        <shadow val="0"/>
        <u val="none"/>
        <vertAlign val="baseline"/>
        <sz val="11"/>
        <color theme="1"/>
        <name val="Calibri"/>
        <scheme val="minor"/>
      </font>
      <numFmt numFmtId="0" formatCode="General"/>
      <protection locked="1" hidden="0"/>
    </dxf>
    <dxf>
      <font>
        <b val="0"/>
        <i val="0"/>
        <strike val="0"/>
        <condense val="0"/>
        <extend val="0"/>
        <outline val="0"/>
        <shadow val="0"/>
        <u val="none"/>
        <vertAlign val="baseline"/>
        <sz val="11"/>
        <color theme="1"/>
        <name val="Calibri"/>
        <scheme val="minor"/>
      </font>
      <numFmt numFmtId="0" formatCode="General"/>
      <protection locked="1" hidden="0"/>
    </dxf>
    <dxf>
      <font>
        <b val="0"/>
        <i val="0"/>
        <strike val="0"/>
        <condense val="0"/>
        <extend val="0"/>
        <outline val="0"/>
        <shadow val="0"/>
        <u val="none"/>
        <vertAlign val="baseline"/>
        <sz val="11"/>
        <color theme="1"/>
        <name val="Calibri"/>
        <scheme val="minor"/>
      </font>
      <numFmt numFmtId="0" formatCode="General"/>
      <protection locked="1" hidden="0"/>
    </dxf>
    <dxf>
      <font>
        <b val="0"/>
        <i val="0"/>
        <strike val="0"/>
        <condense val="0"/>
        <extend val="0"/>
        <outline val="0"/>
        <shadow val="0"/>
        <u val="none"/>
        <vertAlign val="baseline"/>
        <sz val="11"/>
        <color theme="1"/>
        <name val="Calibri"/>
        <scheme val="minor"/>
      </font>
      <numFmt numFmtId="0" formatCode="General"/>
      <protection locked="1" hidden="0"/>
    </dxf>
    <dxf>
      <font>
        <b val="0"/>
        <i val="0"/>
        <strike val="0"/>
        <condense val="0"/>
        <extend val="0"/>
        <outline val="0"/>
        <shadow val="0"/>
        <u val="none"/>
        <vertAlign val="baseline"/>
        <sz val="11"/>
        <color theme="1"/>
        <name val="Calibri"/>
        <scheme val="minor"/>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Calibri"/>
        <scheme val="minor"/>
      </font>
      <numFmt numFmtId="0" formatCode="General"/>
      <alignment textRotation="0" relativeIndent="0" justifyLastLine="0" shrinkToFit="0" readingOrder="0"/>
      <border diagonalUp="0" diagonalDown="0">
        <right style="thin">
          <color theme="8" tint="0.39997558519241921"/>
        </right>
        <top/>
        <bottom/>
      </border>
      <protection locked="1" hidden="0"/>
    </dxf>
    <dxf>
      <border outline="0">
        <bottom style="thin">
          <color theme="8" tint="0.39997558519241921"/>
        </bottom>
      </border>
    </dxf>
    <dxf>
      <font>
        <b/>
        <i val="0"/>
        <strike val="0"/>
        <condense val="0"/>
        <extend val="0"/>
        <outline val="0"/>
        <shadow val="0"/>
        <u val="none"/>
        <vertAlign val="baseline"/>
        <sz val="8"/>
        <color theme="1"/>
        <name val="Arial"/>
        <scheme val="none"/>
      </font>
      <numFmt numFmtId="0" formatCode="General"/>
      <fill>
        <patternFill patternType="solid">
          <fgColor theme="8" tint="0.79998168889431442"/>
          <bgColor theme="8" tint="0.79998168889431442"/>
        </patternFill>
      </fill>
      <alignment horizontal="center" vertical="center" textRotation="0" wrapText="1" relativeIndent="0" justifyLastLine="0" shrinkToFit="0" readingOrder="0"/>
      <border diagonalUp="0" diagonalDown="0" outline="0">
        <left style="thin">
          <color theme="8" tint="0.39997558519241921"/>
        </left>
        <right style="thin">
          <color theme="8" tint="0.39997558519241921"/>
        </right>
        <top/>
        <bottom/>
      </border>
      <protection locked="1" hidden="0"/>
    </dxf>
    <dxf>
      <font>
        <b val="0"/>
        <i val="0"/>
        <strike val="0"/>
        <condense val="0"/>
        <extend val="0"/>
        <outline val="0"/>
        <shadow val="0"/>
        <u val="none"/>
        <vertAlign val="baseline"/>
        <sz val="11"/>
        <color theme="1"/>
        <name val="Calibri"/>
        <scheme val="minor"/>
      </font>
      <numFmt numFmtId="0" formatCode="General"/>
      <protection locked="1" hidden="0"/>
    </dxf>
    <dxf>
      <font>
        <b val="0"/>
        <i val="0"/>
        <strike val="0"/>
        <condense val="0"/>
        <extend val="0"/>
        <outline val="0"/>
        <shadow val="0"/>
        <u val="none"/>
        <vertAlign val="baseline"/>
        <sz val="11"/>
        <color theme="1"/>
        <name val="Calibri"/>
        <scheme val="minor"/>
      </font>
      <numFmt numFmtId="0" formatCode="General"/>
      <protection locked="1" hidden="0"/>
    </dxf>
    <dxf>
      <font>
        <b val="0"/>
        <i val="0"/>
        <strike val="0"/>
        <condense val="0"/>
        <extend val="0"/>
        <outline val="0"/>
        <shadow val="0"/>
        <u val="none"/>
        <vertAlign val="baseline"/>
        <sz val="11"/>
        <color theme="1"/>
        <name val="Calibri"/>
        <scheme val="minor"/>
      </font>
      <numFmt numFmtId="0" formatCode="General"/>
      <protection locked="1" hidden="0"/>
    </dxf>
    <dxf>
      <font>
        <b val="0"/>
        <i val="0"/>
        <strike val="0"/>
        <condense val="0"/>
        <extend val="0"/>
        <outline val="0"/>
        <shadow val="0"/>
        <u val="none"/>
        <vertAlign val="baseline"/>
        <sz val="11"/>
        <color theme="1"/>
        <name val="Calibri"/>
        <scheme val="minor"/>
      </font>
      <numFmt numFmtId="0" formatCode="General"/>
      <protection locked="1" hidden="0"/>
    </dxf>
    <dxf>
      <font>
        <b val="0"/>
        <i val="0"/>
        <strike val="0"/>
        <condense val="0"/>
        <extend val="0"/>
        <outline val="0"/>
        <shadow val="0"/>
        <u val="none"/>
        <vertAlign val="baseline"/>
        <sz val="11"/>
        <color theme="1"/>
        <name val="Calibri"/>
        <scheme val="minor"/>
      </font>
      <numFmt numFmtId="0" formatCode="General"/>
      <protection locked="1" hidden="0"/>
    </dxf>
    <dxf>
      <font>
        <b val="0"/>
        <i val="0"/>
        <strike val="0"/>
        <condense val="0"/>
        <extend val="0"/>
        <outline val="0"/>
        <shadow val="0"/>
        <u val="none"/>
        <vertAlign val="baseline"/>
        <sz val="11"/>
        <color theme="1"/>
        <name val="Calibri"/>
        <scheme val="minor"/>
      </font>
      <numFmt numFmtId="0" formatCode="General"/>
      <protection locked="1" hidden="0"/>
    </dxf>
    <dxf>
      <font>
        <b val="0"/>
        <i val="0"/>
        <strike val="0"/>
        <condense val="0"/>
        <extend val="0"/>
        <outline val="0"/>
        <shadow val="0"/>
        <u val="none"/>
        <vertAlign val="baseline"/>
        <sz val="11"/>
        <color theme="1"/>
        <name val="Calibri"/>
        <scheme val="minor"/>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Calibri"/>
        <scheme val="minor"/>
      </font>
      <numFmt numFmtId="0" formatCode="General"/>
      <alignment textRotation="0" relativeIndent="0" justifyLastLine="0" shrinkToFit="0" readingOrder="0"/>
      <border diagonalUp="0" diagonalDown="0">
        <right style="thin">
          <color theme="8" tint="0.39997558519241921"/>
        </right>
        <top/>
        <bottom/>
      </border>
      <protection locked="1" hidden="0"/>
    </dxf>
    <dxf>
      <border outline="0">
        <bottom style="thin">
          <color theme="8" tint="0.39997558519241921"/>
        </bottom>
      </border>
    </dxf>
    <dxf>
      <font>
        <b/>
        <i val="0"/>
        <strike val="0"/>
        <condense val="0"/>
        <extend val="0"/>
        <outline val="0"/>
        <shadow val="0"/>
        <u val="none"/>
        <vertAlign val="baseline"/>
        <sz val="8"/>
        <color theme="1"/>
        <name val="Arial"/>
        <scheme val="none"/>
      </font>
      <numFmt numFmtId="0" formatCode="General"/>
      <fill>
        <patternFill patternType="solid">
          <fgColor theme="8" tint="0.79998168889431442"/>
          <bgColor theme="8" tint="0.79998168889431442"/>
        </patternFill>
      </fill>
      <alignment horizontal="center" vertical="center" textRotation="0" wrapText="1" relativeIndent="0" justifyLastLine="0" shrinkToFit="0" readingOrder="0"/>
      <border diagonalUp="0" diagonalDown="0" outline="0">
        <left style="thin">
          <color theme="8" tint="0.39997558519241921"/>
        </left>
        <right style="thin">
          <color theme="8" tint="0.3999755851924192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26" displayName="Table26" ref="O21:U38" totalsRowShown="0" headerRowDxfId="19" dataDxfId="17" headerRowBorderDxfId="18" dataCellStyle="Comma">
  <tableColumns count="7">
    <tableColumn id="9" name="SLAB" dataDxfId="16" dataCellStyle="Comma"/>
    <tableColumn id="1" name="Column1" dataDxfId="15" dataCellStyle="Comma"/>
    <tableColumn id="3" name="Column2" dataDxfId="14" dataCellStyle="Comma"/>
    <tableColumn id="4" name="Rate Of Tax " dataDxfId="13" dataCellStyle="Percent"/>
    <tableColumn id="11" name="Addition" dataDxfId="12" dataCellStyle="Percent"/>
    <tableColumn id="10" name="Taxable Salary" dataDxfId="11" dataCellStyle="Comma"/>
    <tableColumn id="7" name="Tax Liability" dataDxfId="10" dataCellStyle="Comma"/>
  </tableColumns>
  <tableStyleInfo name="TableStyleMedium2" showFirstColumn="0" showLastColumn="0" showRowStripes="1" showColumnStripes="0"/>
</table>
</file>

<file path=xl/tables/table2.xml><?xml version="1.0" encoding="utf-8"?>
<table xmlns="http://schemas.openxmlformats.org/spreadsheetml/2006/main" id="2" name="Table263" displayName="Table263" ref="O39:U46" totalsRowShown="0" headerRowDxfId="9" dataDxfId="7" headerRowBorderDxfId="8" dataCellStyle="Comma">
  <tableColumns count="7">
    <tableColumn id="9" name="SLAB" dataDxfId="6" dataCellStyle="Comma"/>
    <tableColumn id="1" name="Column1" dataDxfId="5" dataCellStyle="Comma"/>
    <tableColumn id="3" name="Column2" dataDxfId="4" dataCellStyle="Comma"/>
    <tableColumn id="4" name="Rate Of Tax " dataDxfId="3" dataCellStyle="Percent"/>
    <tableColumn id="11" name="Addition" dataDxfId="2" dataCellStyle="Percent"/>
    <tableColumn id="10" name="Taxable Salary" dataDxfId="1" dataCellStyle="Comma"/>
    <tableColumn id="7" name="Tax Liability"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amwattoo@gmail.com%20(Whatsapp:%2003345453784)"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showGridLines="0" showRowColHeaders="0" tabSelected="1" topLeftCell="B3" workbookViewId="0">
      <selection activeCell="G24" sqref="G24:H24"/>
    </sheetView>
  </sheetViews>
  <sheetFormatPr defaultColWidth="0" defaultRowHeight="15" zeroHeight="1"/>
  <cols>
    <col min="1" max="1" width="3.5703125" style="10" hidden="1" customWidth="1"/>
    <col min="2" max="2" width="2" style="10" customWidth="1"/>
    <col min="3" max="3" width="24.5703125" style="10" customWidth="1"/>
    <col min="4" max="4" width="10.140625" style="10" customWidth="1"/>
    <col min="5" max="5" width="14.5703125" style="10" customWidth="1"/>
    <col min="6" max="6" width="12.5703125" style="10" customWidth="1"/>
    <col min="7" max="7" width="6.85546875" style="10" customWidth="1"/>
    <col min="8" max="8" width="5" style="10" customWidth="1"/>
    <col min="9" max="9" width="2.7109375" style="10" customWidth="1"/>
    <col min="10" max="10" width="1.28515625" style="10" customWidth="1"/>
    <col min="11" max="13" width="9.140625" style="10" hidden="1" customWidth="1"/>
    <col min="14" max="14" width="11.5703125" style="10" hidden="1" customWidth="1"/>
    <col min="15" max="15" width="10.5703125" style="11" hidden="1" customWidth="1"/>
    <col min="16" max="16" width="11.5703125" style="10" hidden="1" customWidth="1"/>
    <col min="17" max="17" width="15.28515625" style="10" hidden="1" customWidth="1"/>
    <col min="18" max="18" width="12.28515625" style="10" hidden="1" customWidth="1"/>
    <col min="19" max="20" width="14.28515625" style="10" hidden="1" customWidth="1"/>
    <col min="21" max="22" width="12.85546875" style="10" hidden="1" customWidth="1"/>
    <col min="23" max="32" width="9.140625" style="10" hidden="1" customWidth="1"/>
    <col min="33" max="33" width="9.140625" style="11" hidden="1" customWidth="1"/>
    <col min="34" max="34" width="10.5703125" style="10" hidden="1" customWidth="1"/>
    <col min="35" max="35" width="15.28515625" style="10" hidden="1" customWidth="1"/>
    <col min="36" max="16384" width="9.140625" style="10" hidden="1"/>
  </cols>
  <sheetData>
    <row r="1" spans="3:20" ht="7.5" hidden="1" customHeight="1"/>
    <row r="2" spans="3:20" ht="9" hidden="1" customHeight="1" thickBot="1">
      <c r="P2" s="10" t="s">
        <v>9</v>
      </c>
      <c r="Q2" s="10" t="s">
        <v>8</v>
      </c>
      <c r="R2" s="10" t="s">
        <v>7</v>
      </c>
      <c r="S2" s="10" t="s">
        <v>6</v>
      </c>
      <c r="T2" s="10" t="s">
        <v>5</v>
      </c>
    </row>
    <row r="3" spans="3:20" ht="9" customHeight="1" thickBot="1">
      <c r="C3" s="47"/>
      <c r="D3" s="47"/>
      <c r="E3" s="47"/>
      <c r="F3" s="47"/>
      <c r="G3" s="47"/>
      <c r="H3" s="47"/>
      <c r="I3" s="47"/>
      <c r="J3" s="47"/>
    </row>
    <row r="4" spans="3:20" ht="9" customHeight="1" thickTop="1">
      <c r="C4" s="59" t="s">
        <v>43</v>
      </c>
      <c r="D4" s="60"/>
      <c r="E4" s="60"/>
      <c r="F4" s="60"/>
      <c r="G4" s="60"/>
      <c r="H4" s="60"/>
      <c r="I4" s="61"/>
      <c r="J4" s="48"/>
    </row>
    <row r="5" spans="3:20" ht="9" customHeight="1">
      <c r="C5" s="62"/>
      <c r="D5" s="63"/>
      <c r="E5" s="63"/>
      <c r="F5" s="63"/>
      <c r="G5" s="63"/>
      <c r="H5" s="63"/>
      <c r="I5" s="64"/>
      <c r="J5" s="48"/>
    </row>
    <row r="6" spans="3:20" ht="9" customHeight="1">
      <c r="C6" s="62"/>
      <c r="D6" s="63"/>
      <c r="E6" s="63"/>
      <c r="F6" s="63"/>
      <c r="G6" s="63"/>
      <c r="H6" s="63"/>
      <c r="I6" s="64"/>
      <c r="J6" s="48"/>
    </row>
    <row r="7" spans="3:20" ht="9" customHeight="1">
      <c r="C7" s="62"/>
      <c r="D7" s="63"/>
      <c r="E7" s="63"/>
      <c r="F7" s="63"/>
      <c r="G7" s="63"/>
      <c r="H7" s="63"/>
      <c r="I7" s="64"/>
      <c r="J7" s="48"/>
    </row>
    <row r="8" spans="3:20" ht="9" customHeight="1">
      <c r="C8" s="62"/>
      <c r="D8" s="63"/>
      <c r="E8" s="63"/>
      <c r="F8" s="63"/>
      <c r="G8" s="63"/>
      <c r="H8" s="63"/>
      <c r="I8" s="64"/>
      <c r="J8" s="48"/>
    </row>
    <row r="9" spans="3:20" ht="9" customHeight="1">
      <c r="C9" s="62"/>
      <c r="D9" s="63"/>
      <c r="E9" s="63"/>
      <c r="F9" s="63"/>
      <c r="G9" s="63"/>
      <c r="H9" s="63"/>
      <c r="I9" s="64"/>
      <c r="J9" s="48"/>
    </row>
    <row r="10" spans="3:20" ht="9" customHeight="1">
      <c r="C10" s="62"/>
      <c r="D10" s="63"/>
      <c r="E10" s="63"/>
      <c r="F10" s="63"/>
      <c r="G10" s="63"/>
      <c r="H10" s="63"/>
      <c r="I10" s="64"/>
      <c r="J10" s="48"/>
    </row>
    <row r="11" spans="3:20" ht="9" customHeight="1">
      <c r="C11" s="62"/>
      <c r="D11" s="63"/>
      <c r="E11" s="63"/>
      <c r="F11" s="63"/>
      <c r="G11" s="63"/>
      <c r="H11" s="63"/>
      <c r="I11" s="64"/>
      <c r="J11" s="48"/>
    </row>
    <row r="12" spans="3:20" ht="9" customHeight="1">
      <c r="C12" s="62"/>
      <c r="D12" s="63"/>
      <c r="E12" s="63"/>
      <c r="F12" s="63"/>
      <c r="G12" s="63"/>
      <c r="H12" s="63"/>
      <c r="I12" s="64"/>
      <c r="J12" s="48"/>
    </row>
    <row r="13" spans="3:20" ht="9" customHeight="1">
      <c r="C13" s="62"/>
      <c r="D13" s="63"/>
      <c r="E13" s="63"/>
      <c r="F13" s="63"/>
      <c r="G13" s="63"/>
      <c r="H13" s="63"/>
      <c r="I13" s="64"/>
      <c r="J13" s="48"/>
    </row>
    <row r="14" spans="3:20" ht="9" customHeight="1">
      <c r="C14" s="62"/>
      <c r="D14" s="63"/>
      <c r="E14" s="63"/>
      <c r="F14" s="63"/>
      <c r="G14" s="63"/>
      <c r="H14" s="63"/>
      <c r="I14" s="64"/>
      <c r="J14" s="48"/>
    </row>
    <row r="15" spans="3:20" ht="9" customHeight="1">
      <c r="C15" s="62"/>
      <c r="D15" s="63"/>
      <c r="E15" s="63"/>
      <c r="F15" s="63"/>
      <c r="G15" s="63"/>
      <c r="H15" s="63"/>
      <c r="I15" s="64"/>
      <c r="J15" s="48"/>
    </row>
    <row r="16" spans="3:20" ht="9" customHeight="1">
      <c r="C16" s="62"/>
      <c r="D16" s="63"/>
      <c r="E16" s="63"/>
      <c r="F16" s="63"/>
      <c r="G16" s="63"/>
      <c r="H16" s="63"/>
      <c r="I16" s="64"/>
      <c r="J16" s="48"/>
    </row>
    <row r="17" spans="3:40" ht="9" customHeight="1">
      <c r="C17" s="62"/>
      <c r="D17" s="63"/>
      <c r="E17" s="63"/>
      <c r="F17" s="63"/>
      <c r="G17" s="63"/>
      <c r="H17" s="63"/>
      <c r="I17" s="64"/>
      <c r="J17" s="48"/>
    </row>
    <row r="18" spans="3:40" ht="9" customHeight="1">
      <c r="C18" s="62"/>
      <c r="D18" s="63"/>
      <c r="E18" s="63"/>
      <c r="F18" s="63"/>
      <c r="G18" s="63"/>
      <c r="H18" s="63"/>
      <c r="I18" s="64"/>
      <c r="J18" s="48"/>
    </row>
    <row r="19" spans="3:40" ht="18.75" customHeight="1" thickBot="1">
      <c r="C19" s="65"/>
      <c r="D19" s="66"/>
      <c r="E19" s="66"/>
      <c r="F19" s="66"/>
      <c r="G19" s="66"/>
      <c r="H19" s="66"/>
      <c r="I19" s="67"/>
      <c r="J19" s="48"/>
    </row>
    <row r="20" spans="3:40" ht="9" customHeight="1" thickTop="1" thickBot="1">
      <c r="C20" s="49"/>
      <c r="D20" s="50"/>
      <c r="E20" s="50"/>
      <c r="F20" s="50"/>
      <c r="G20" s="50"/>
      <c r="H20" s="50"/>
      <c r="I20" s="51"/>
      <c r="J20" s="48"/>
    </row>
    <row r="21" spans="3:40" ht="41.25" customHeight="1" thickTop="1">
      <c r="C21" s="75" t="s">
        <v>38</v>
      </c>
      <c r="D21" s="76"/>
      <c r="E21" s="76"/>
      <c r="F21" s="76"/>
      <c r="G21" s="76"/>
      <c r="H21" s="76"/>
      <c r="I21" s="77"/>
      <c r="O21" s="22" t="s">
        <v>0</v>
      </c>
      <c r="P21" s="21" t="s">
        <v>25</v>
      </c>
      <c r="Q21" s="25" t="s">
        <v>26</v>
      </c>
      <c r="R21" s="21" t="s">
        <v>1</v>
      </c>
      <c r="S21" s="21" t="s">
        <v>2</v>
      </c>
      <c r="T21" s="21" t="s">
        <v>3</v>
      </c>
      <c r="U21" s="21" t="s">
        <v>4</v>
      </c>
      <c r="V21" s="24"/>
      <c r="W21" s="10" t="s">
        <v>11</v>
      </c>
      <c r="X21" s="11">
        <v>2008</v>
      </c>
      <c r="Y21" s="11">
        <v>2021</v>
      </c>
      <c r="Z21" s="11">
        <v>2022</v>
      </c>
      <c r="AA21" s="10" t="s">
        <v>31</v>
      </c>
      <c r="AB21" s="10" t="s">
        <v>32</v>
      </c>
      <c r="AC21" s="10" t="s">
        <v>14</v>
      </c>
      <c r="AD21" s="10" t="s">
        <v>12</v>
      </c>
      <c r="AE21" s="10" t="s">
        <v>34</v>
      </c>
      <c r="AF21" s="10" t="s">
        <v>13</v>
      </c>
      <c r="AJ21" s="10" t="s">
        <v>39</v>
      </c>
      <c r="AL21" s="10" t="s">
        <v>17</v>
      </c>
      <c r="AM21" s="10" t="s">
        <v>18</v>
      </c>
      <c r="AN21" s="10" t="s">
        <v>19</v>
      </c>
    </row>
    <row r="22" spans="3:40" ht="19.5" thickBot="1">
      <c r="C22" s="78"/>
      <c r="D22" s="79"/>
      <c r="E22" s="80"/>
      <c r="F22" s="80"/>
      <c r="G22" s="80"/>
      <c r="H22" s="80"/>
      <c r="I22" s="81"/>
      <c r="N22" s="4">
        <f>ROUND(Table26[[#This Row],[Tax Liability]],0)</f>
        <v>0</v>
      </c>
      <c r="O22" s="8">
        <v>1</v>
      </c>
      <c r="P22" s="1">
        <v>0</v>
      </c>
      <c r="Q22" s="1">
        <v>600000</v>
      </c>
      <c r="R22" s="3">
        <v>0</v>
      </c>
      <c r="S22" s="1">
        <v>0</v>
      </c>
      <c r="T22" s="1">
        <f>F29</f>
        <v>975820</v>
      </c>
      <c r="U22" s="1">
        <f>IF(AND(T22&gt;=P22,T22&lt;Q22),(T22-P22)*R22+S22,0)</f>
        <v>0</v>
      </c>
      <c r="V22" s="1"/>
      <c r="W22" s="13">
        <v>1</v>
      </c>
      <c r="X22" s="14">
        <v>2970</v>
      </c>
      <c r="Y22" s="14">
        <v>9130</v>
      </c>
      <c r="Z22" s="37">
        <v>13550</v>
      </c>
      <c r="AA22" s="14">
        <v>290</v>
      </c>
      <c r="AB22" s="14">
        <v>430</v>
      </c>
      <c r="AC22" s="10" t="s">
        <v>15</v>
      </c>
      <c r="AD22" s="10">
        <f>ROUND(X22*0.45,2)</f>
        <v>1336.5</v>
      </c>
      <c r="AE22" s="10">
        <f>ROUND(X22*67.5/100,2)</f>
        <v>2004.75</v>
      </c>
      <c r="AF22" s="10">
        <f>ROUND(X22*0.25,0)</f>
        <v>743</v>
      </c>
      <c r="AH22" s="4" t="s">
        <v>28</v>
      </c>
      <c r="AJ22" s="43" t="s">
        <v>41</v>
      </c>
      <c r="AL22" s="15">
        <f>IF(D26&gt;0,(IF(G24="2021-22",VLOOKUP(D24,W22:AB43,5,FALSE),VLOOKUP(D24,W22:AB43,6,FALSE)))*7,"")</f>
        <v>15820</v>
      </c>
      <c r="AM22" s="44">
        <f>IF(G27="No",IF(D23="Federal",VLOOKUP(D24,W22:AE43,9,FALSE),IF(G27="No",IF(D23="Others",VLOOKUP(D24,W22:AE43,8,FALSE)))),0)*12</f>
        <v>0</v>
      </c>
      <c r="AN22" s="44">
        <f>AL22+AM22</f>
        <v>15820</v>
      </c>
    </row>
    <row r="23" spans="3:40" ht="20.25" thickTop="1" thickBot="1">
      <c r="C23" s="42" t="s">
        <v>40</v>
      </c>
      <c r="D23" s="46" t="s">
        <v>41</v>
      </c>
      <c r="E23" s="35"/>
      <c r="F23" s="35"/>
      <c r="G23" s="35"/>
      <c r="H23" s="20"/>
      <c r="I23" s="19"/>
      <c r="N23" s="4">
        <f>ROUND(Table26[[#This Row],[Tax Liability]],0)</f>
        <v>18791</v>
      </c>
      <c r="O23" s="9">
        <v>2</v>
      </c>
      <c r="P23" s="4">
        <f t="shared" ref="P23:P33" si="0">Q22+1</f>
        <v>600001</v>
      </c>
      <c r="Q23" s="4">
        <v>1200000</v>
      </c>
      <c r="R23" s="3">
        <v>0.05</v>
      </c>
      <c r="S23" s="5">
        <f>(Q23-P23)*Table26[[#This Row],[Rate Of Tax ]]</f>
        <v>29999.95</v>
      </c>
      <c r="T23" s="4">
        <f>T22</f>
        <v>975820</v>
      </c>
      <c r="U23" s="12">
        <f t="shared" ref="U23:U33" si="1">IF(AND(T23&gt;=P23,T23&lt;Q23),(T23-P23)*R23+S22,0)</f>
        <v>18790.95</v>
      </c>
      <c r="V23" s="12"/>
      <c r="W23" s="13">
        <v>2</v>
      </c>
      <c r="X23" s="14">
        <v>3035</v>
      </c>
      <c r="Y23" s="14">
        <v>9310</v>
      </c>
      <c r="Z23" s="37">
        <v>13820</v>
      </c>
      <c r="AA23" s="14">
        <v>330</v>
      </c>
      <c r="AB23" s="14">
        <v>490</v>
      </c>
      <c r="AC23" s="10" t="s">
        <v>16</v>
      </c>
      <c r="AD23" s="10">
        <f t="shared" ref="AD23:AD43" si="2">ROUND(X23*0.45,2)</f>
        <v>1365.75</v>
      </c>
      <c r="AE23" s="10">
        <f t="shared" ref="AE23:AE43" si="3">ROUND(X23*67.5/100,2)</f>
        <v>2048.63</v>
      </c>
      <c r="AF23" s="10">
        <f t="shared" ref="AF23:AF43" si="4">ROUND(X23*0.25,0)</f>
        <v>759</v>
      </c>
      <c r="AH23" s="23" t="s">
        <v>35</v>
      </c>
      <c r="AI23" s="23"/>
      <c r="AJ23" s="43" t="s">
        <v>42</v>
      </c>
    </row>
    <row r="24" spans="3:40" ht="21.75" customHeight="1" thickTop="1" thickBot="1">
      <c r="C24" s="16" t="s">
        <v>10</v>
      </c>
      <c r="D24" s="45">
        <v>16</v>
      </c>
      <c r="E24" s="20"/>
      <c r="F24" s="27" t="s">
        <v>27</v>
      </c>
      <c r="G24" s="72" t="s">
        <v>30</v>
      </c>
      <c r="H24" s="73"/>
      <c r="I24" s="19"/>
      <c r="N24" s="4">
        <f>ROUND(Table26[[#This Row],[Tax Liability]],0)</f>
        <v>0</v>
      </c>
      <c r="O24" s="8">
        <v>3</v>
      </c>
      <c r="P24" s="1">
        <f t="shared" si="0"/>
        <v>1200001</v>
      </c>
      <c r="Q24" s="1">
        <v>1800000</v>
      </c>
      <c r="R24" s="3">
        <v>0.1</v>
      </c>
      <c r="S24" s="4">
        <f>ROUND((Q24-P24)*Table26[[#This Row],[Rate Of Tax ]]+S23,0)</f>
        <v>90000</v>
      </c>
      <c r="T24" s="4">
        <f t="shared" ref="T24:T33" si="5">T23</f>
        <v>975820</v>
      </c>
      <c r="U24" s="12">
        <f t="shared" si="1"/>
        <v>0</v>
      </c>
      <c r="V24" s="12"/>
      <c r="W24" s="13">
        <v>3</v>
      </c>
      <c r="X24" s="14">
        <v>3140</v>
      </c>
      <c r="Y24" s="14">
        <v>9610</v>
      </c>
      <c r="Z24" s="37">
        <v>14260</v>
      </c>
      <c r="AA24" s="14">
        <v>390</v>
      </c>
      <c r="AB24" s="14">
        <v>580</v>
      </c>
      <c r="AD24" s="10">
        <f t="shared" si="2"/>
        <v>1413</v>
      </c>
      <c r="AE24" s="10">
        <f t="shared" si="3"/>
        <v>2119.5</v>
      </c>
      <c r="AF24" s="10">
        <f t="shared" si="4"/>
        <v>785</v>
      </c>
      <c r="AH24" s="23" t="s">
        <v>30</v>
      </c>
      <c r="AI24" s="23"/>
    </row>
    <row r="25" spans="3:40" ht="17.25" customHeight="1" thickTop="1">
      <c r="C25" s="36"/>
      <c r="D25" s="28"/>
      <c r="E25" s="28"/>
      <c r="F25" s="17"/>
      <c r="G25" s="18"/>
      <c r="H25" s="20"/>
      <c r="I25" s="19"/>
      <c r="N25" s="4">
        <f>ROUND(Table26[[#This Row],[Tax Liability]],0)</f>
        <v>0</v>
      </c>
      <c r="O25" s="8">
        <v>4</v>
      </c>
      <c r="P25" s="1">
        <f t="shared" si="0"/>
        <v>1800001</v>
      </c>
      <c r="Q25" s="1">
        <v>2500000</v>
      </c>
      <c r="R25" s="3">
        <v>0.15</v>
      </c>
      <c r="S25" s="5">
        <f>(Q25-P25)*Table26[[#This Row],[Rate Of Tax ]]+S24</f>
        <v>194999.84999999998</v>
      </c>
      <c r="T25" s="4">
        <f t="shared" si="5"/>
        <v>975820</v>
      </c>
      <c r="U25" s="12">
        <f t="shared" si="1"/>
        <v>0</v>
      </c>
      <c r="V25" s="12"/>
      <c r="W25" s="13">
        <v>4</v>
      </c>
      <c r="X25" s="14">
        <v>3240</v>
      </c>
      <c r="Y25" s="14">
        <v>9900</v>
      </c>
      <c r="Z25" s="37">
        <v>14690</v>
      </c>
      <c r="AA25" s="14">
        <v>440</v>
      </c>
      <c r="AB25" s="14">
        <v>660</v>
      </c>
      <c r="AD25" s="10">
        <f t="shared" si="2"/>
        <v>1458</v>
      </c>
      <c r="AE25" s="10">
        <f t="shared" si="3"/>
        <v>2187</v>
      </c>
      <c r="AF25" s="10">
        <f t="shared" si="4"/>
        <v>810</v>
      </c>
      <c r="AH25" s="23"/>
      <c r="AI25" s="23"/>
    </row>
    <row r="26" spans="3:40" ht="21" customHeight="1" thickBot="1">
      <c r="C26" s="16" t="s">
        <v>29</v>
      </c>
      <c r="D26" s="74">
        <v>80000</v>
      </c>
      <c r="E26" s="74"/>
      <c r="F26" s="17"/>
      <c r="G26" s="20"/>
      <c r="H26" s="20"/>
      <c r="I26" s="19"/>
      <c r="N26" s="4">
        <f>ROUND(Table26[[#This Row],[Tax Liability]],0)</f>
        <v>0</v>
      </c>
      <c r="O26" s="8">
        <v>5</v>
      </c>
      <c r="P26" s="1">
        <f t="shared" si="0"/>
        <v>2500001</v>
      </c>
      <c r="Q26" s="1">
        <v>3500000</v>
      </c>
      <c r="R26" s="3">
        <v>0.17499999999999999</v>
      </c>
      <c r="S26" s="4">
        <f>ROUND((Q26-P26)*Table26[[#This Row],[Rate Of Tax ]]+S25,0)</f>
        <v>370000</v>
      </c>
      <c r="T26" s="4">
        <f t="shared" si="5"/>
        <v>975820</v>
      </c>
      <c r="U26" s="12">
        <f t="shared" si="1"/>
        <v>0</v>
      </c>
      <c r="V26" s="12"/>
      <c r="W26" s="13">
        <v>5</v>
      </c>
      <c r="X26" s="14">
        <v>3340</v>
      </c>
      <c r="Y26" s="14">
        <v>10260</v>
      </c>
      <c r="Z26" s="37">
        <v>15230</v>
      </c>
      <c r="AA26" s="14">
        <v>500</v>
      </c>
      <c r="AB26" s="14">
        <v>750</v>
      </c>
      <c r="AD26" s="10">
        <f t="shared" si="2"/>
        <v>1503</v>
      </c>
      <c r="AE26" s="10">
        <f t="shared" si="3"/>
        <v>2254.5</v>
      </c>
      <c r="AF26" s="10">
        <f t="shared" si="4"/>
        <v>835</v>
      </c>
      <c r="AH26" s="23"/>
      <c r="AI26" s="23"/>
    </row>
    <row r="27" spans="3:40" ht="24" customHeight="1" thickTop="1" thickBot="1">
      <c r="C27" s="52" t="s">
        <v>20</v>
      </c>
      <c r="D27" s="53"/>
      <c r="E27" s="53"/>
      <c r="F27" s="54"/>
      <c r="G27" s="32" t="s">
        <v>15</v>
      </c>
      <c r="H27" s="20"/>
      <c r="I27" s="19"/>
      <c r="N27" s="4">
        <f>ROUND(Table26[[#This Row],[Tax Liability]],0)</f>
        <v>0</v>
      </c>
      <c r="O27" s="8">
        <v>6</v>
      </c>
      <c r="P27" s="1">
        <f t="shared" si="0"/>
        <v>3500001</v>
      </c>
      <c r="Q27" s="1">
        <v>5000000</v>
      </c>
      <c r="R27" s="3">
        <v>0.2</v>
      </c>
      <c r="S27" s="5">
        <f>ROUND((Q27-P27)*Table26[[#This Row],[Rate Of Tax ]]+S26,0)</f>
        <v>670000</v>
      </c>
      <c r="T27" s="4">
        <f t="shared" si="5"/>
        <v>975820</v>
      </c>
      <c r="U27" s="12">
        <f t="shared" si="1"/>
        <v>0</v>
      </c>
      <c r="V27" s="12"/>
      <c r="W27" s="13">
        <v>6</v>
      </c>
      <c r="X27" s="14">
        <v>3430</v>
      </c>
      <c r="Y27" s="14">
        <v>10620</v>
      </c>
      <c r="Z27" s="37">
        <v>15760</v>
      </c>
      <c r="AA27" s="14">
        <v>560</v>
      </c>
      <c r="AB27" s="14">
        <v>840</v>
      </c>
      <c r="AD27" s="10">
        <f t="shared" si="2"/>
        <v>1543.5</v>
      </c>
      <c r="AE27" s="10">
        <f t="shared" si="3"/>
        <v>2315.25</v>
      </c>
      <c r="AF27" s="10">
        <f t="shared" si="4"/>
        <v>858</v>
      </c>
      <c r="AH27" s="23"/>
      <c r="AI27" s="23"/>
    </row>
    <row r="28" spans="3:40" ht="20.25" customHeight="1" thickTop="1">
      <c r="C28" s="55" t="s">
        <v>21</v>
      </c>
      <c r="D28" s="56"/>
      <c r="E28" s="56"/>
      <c r="F28" s="56"/>
      <c r="G28" s="56"/>
      <c r="H28" s="56"/>
      <c r="I28" s="19"/>
      <c r="N28" s="4">
        <f>ROUND(Table26[[#This Row],[Tax Liability]],0)</f>
        <v>0</v>
      </c>
      <c r="O28" s="8">
        <v>7</v>
      </c>
      <c r="P28" s="1">
        <f t="shared" si="0"/>
        <v>5000001</v>
      </c>
      <c r="Q28" s="1">
        <v>8000000</v>
      </c>
      <c r="R28" s="3">
        <v>0.22500000000000001</v>
      </c>
      <c r="S28" s="5">
        <f>ROUND((Q28-P28)*Table26[[#This Row],[Rate Of Tax ]]+S27,0)</f>
        <v>1345000</v>
      </c>
      <c r="T28" s="4">
        <f t="shared" si="5"/>
        <v>975820</v>
      </c>
      <c r="U28" s="12">
        <f t="shared" si="1"/>
        <v>0</v>
      </c>
      <c r="V28" s="12"/>
      <c r="W28" s="13">
        <v>7</v>
      </c>
      <c r="X28" s="14">
        <v>3530</v>
      </c>
      <c r="Y28" s="14">
        <v>10990</v>
      </c>
      <c r="Z28" s="37">
        <v>16310</v>
      </c>
      <c r="AA28" s="14">
        <v>610</v>
      </c>
      <c r="AB28" s="14">
        <v>910</v>
      </c>
      <c r="AD28" s="10">
        <f t="shared" si="2"/>
        <v>1588.5</v>
      </c>
      <c r="AE28" s="10">
        <f t="shared" si="3"/>
        <v>2382.75</v>
      </c>
      <c r="AF28" s="10">
        <f t="shared" si="4"/>
        <v>883</v>
      </c>
      <c r="AH28" s="23"/>
      <c r="AI28" s="23"/>
    </row>
    <row r="29" spans="3:40" ht="24.75" customHeight="1" thickBot="1">
      <c r="C29" s="57" t="s">
        <v>22</v>
      </c>
      <c r="D29" s="58"/>
      <c r="E29" s="58"/>
      <c r="F29" s="92">
        <f>(D26*12)+AN22</f>
        <v>975820</v>
      </c>
      <c r="G29" s="92"/>
      <c r="H29" s="92"/>
      <c r="I29" s="19"/>
      <c r="N29" s="4">
        <f>ROUND(Table26[[#This Row],[Tax Liability]],0)</f>
        <v>0</v>
      </c>
      <c r="O29" s="8">
        <v>8</v>
      </c>
      <c r="P29" s="1">
        <f t="shared" si="0"/>
        <v>8000001</v>
      </c>
      <c r="Q29" s="1">
        <v>12000000</v>
      </c>
      <c r="R29" s="3">
        <v>0.25</v>
      </c>
      <c r="S29" s="5">
        <f>ROUND((Q29-P29)*Table26[[#This Row],[Rate Of Tax ]]+S28,0)</f>
        <v>2345000</v>
      </c>
      <c r="T29" s="4">
        <f t="shared" si="5"/>
        <v>975820</v>
      </c>
      <c r="U29" s="12">
        <f t="shared" si="1"/>
        <v>0</v>
      </c>
      <c r="V29" s="12"/>
      <c r="W29" s="13">
        <v>8</v>
      </c>
      <c r="X29" s="14">
        <v>3655</v>
      </c>
      <c r="Y29" s="14">
        <v>11380</v>
      </c>
      <c r="Z29" s="37">
        <v>16890</v>
      </c>
      <c r="AA29" s="14">
        <v>670</v>
      </c>
      <c r="AB29" s="14">
        <v>1000</v>
      </c>
      <c r="AD29" s="10">
        <f t="shared" si="2"/>
        <v>1644.75</v>
      </c>
      <c r="AE29" s="10">
        <f t="shared" si="3"/>
        <v>2467.13</v>
      </c>
      <c r="AF29" s="10">
        <f t="shared" si="4"/>
        <v>914</v>
      </c>
      <c r="AH29" s="23"/>
      <c r="AI29" s="23"/>
    </row>
    <row r="30" spans="3:40" ht="30" customHeight="1" thickTop="1">
      <c r="C30" s="86" t="s">
        <v>23</v>
      </c>
      <c r="D30" s="87"/>
      <c r="E30" s="87"/>
      <c r="F30" s="88">
        <f>IF(G24="2021-22",SUM(U22:U33),SUM(Table263[Tax Liability]))</f>
        <v>9395.4750000000004</v>
      </c>
      <c r="G30" s="88"/>
      <c r="H30" s="88"/>
      <c r="I30" s="34"/>
      <c r="N30" s="4">
        <f>ROUND(Table26[[#This Row],[Tax Liability]],0)</f>
        <v>0</v>
      </c>
      <c r="O30" s="8">
        <v>9</v>
      </c>
      <c r="P30" s="1">
        <f t="shared" si="0"/>
        <v>12000001</v>
      </c>
      <c r="Q30" s="1">
        <v>30000000</v>
      </c>
      <c r="R30" s="3">
        <v>0.27500000000000002</v>
      </c>
      <c r="S30" s="5">
        <f>ROUND((Q30-P30)*Table26[[#This Row],[Rate Of Tax ]]+S29,0)</f>
        <v>7295000</v>
      </c>
      <c r="T30" s="4">
        <f t="shared" si="5"/>
        <v>975820</v>
      </c>
      <c r="U30" s="12">
        <f t="shared" si="1"/>
        <v>0</v>
      </c>
      <c r="V30" s="12"/>
      <c r="W30" s="13">
        <v>9</v>
      </c>
      <c r="X30" s="14">
        <v>3820</v>
      </c>
      <c r="Y30" s="14">
        <v>11770</v>
      </c>
      <c r="Z30" s="37">
        <v>17470</v>
      </c>
      <c r="AA30" s="14">
        <v>730</v>
      </c>
      <c r="AB30" s="14">
        <v>1090</v>
      </c>
      <c r="AD30" s="10">
        <f t="shared" si="2"/>
        <v>1719</v>
      </c>
      <c r="AE30" s="10">
        <f t="shared" si="3"/>
        <v>2578.5</v>
      </c>
      <c r="AF30" s="10">
        <f t="shared" si="4"/>
        <v>955</v>
      </c>
      <c r="AH30" s="23"/>
      <c r="AI30" s="23"/>
    </row>
    <row r="31" spans="3:40" ht="28.5">
      <c r="C31" s="84" t="s">
        <v>24</v>
      </c>
      <c r="D31" s="85"/>
      <c r="E31" s="85"/>
      <c r="F31" s="89">
        <f>ROUND(F30/12,0)</f>
        <v>783</v>
      </c>
      <c r="G31" s="89"/>
      <c r="H31" s="89"/>
      <c r="I31" s="33"/>
      <c r="N31" s="4">
        <f>ROUND(Table26[[#This Row],[Tax Liability]],0)</f>
        <v>0</v>
      </c>
      <c r="O31" s="8">
        <v>10</v>
      </c>
      <c r="P31" s="1">
        <f t="shared" si="0"/>
        <v>30000001</v>
      </c>
      <c r="Q31" s="1">
        <v>50000000</v>
      </c>
      <c r="R31" s="3">
        <v>0.3</v>
      </c>
      <c r="S31" s="5">
        <f>ROUND((Q31-P31)*Table26[[#This Row],[Rate Of Tax ]]+S30,0)</f>
        <v>13295000</v>
      </c>
      <c r="T31" s="4">
        <f t="shared" si="5"/>
        <v>975820</v>
      </c>
      <c r="U31" s="12">
        <f t="shared" si="1"/>
        <v>0</v>
      </c>
      <c r="V31" s="12"/>
      <c r="W31" s="13">
        <v>10</v>
      </c>
      <c r="X31" s="14">
        <v>3955</v>
      </c>
      <c r="Y31" s="14">
        <v>12160</v>
      </c>
      <c r="Z31" s="37">
        <v>18050</v>
      </c>
      <c r="AA31" s="14">
        <v>800</v>
      </c>
      <c r="AB31" s="14">
        <v>1190</v>
      </c>
      <c r="AD31" s="10">
        <f t="shared" si="2"/>
        <v>1779.75</v>
      </c>
      <c r="AE31" s="10">
        <f t="shared" si="3"/>
        <v>2669.63</v>
      </c>
      <c r="AF31" s="10">
        <f t="shared" si="4"/>
        <v>989</v>
      </c>
      <c r="AH31" s="23"/>
      <c r="AI31" s="23"/>
    </row>
    <row r="32" spans="3:40" ht="24" customHeight="1" thickBot="1">
      <c r="C32" s="90"/>
      <c r="D32" s="91"/>
      <c r="E32" s="91"/>
      <c r="F32" s="91"/>
      <c r="G32" s="26"/>
      <c r="H32" s="82"/>
      <c r="I32" s="83"/>
      <c r="N32" s="4">
        <f>ROUND(Table26[[#This Row],[Tax Liability]],0)</f>
        <v>0</v>
      </c>
      <c r="O32" s="8">
        <v>11</v>
      </c>
      <c r="P32" s="1">
        <f t="shared" si="0"/>
        <v>50000001</v>
      </c>
      <c r="Q32" s="1">
        <v>75000000</v>
      </c>
      <c r="R32" s="3">
        <v>0.32500000000000001</v>
      </c>
      <c r="S32" s="5">
        <f>ROUND((Q32-P32)*Table26[[#This Row],[Rate Of Tax ]]+S31,0)</f>
        <v>21420000</v>
      </c>
      <c r="T32" s="4">
        <f t="shared" si="5"/>
        <v>975820</v>
      </c>
      <c r="U32" s="12">
        <f t="shared" si="1"/>
        <v>0</v>
      </c>
      <c r="V32" s="12"/>
      <c r="W32" s="13">
        <v>11</v>
      </c>
      <c r="X32" s="14">
        <v>4115</v>
      </c>
      <c r="Y32" s="14">
        <v>12570</v>
      </c>
      <c r="Z32" s="37">
        <v>18650</v>
      </c>
      <c r="AA32" s="14">
        <v>880</v>
      </c>
      <c r="AB32" s="14">
        <v>1310</v>
      </c>
      <c r="AD32" s="10">
        <f t="shared" si="2"/>
        <v>1851.75</v>
      </c>
      <c r="AE32" s="10">
        <f t="shared" si="3"/>
        <v>2777.63</v>
      </c>
      <c r="AF32" s="10">
        <f t="shared" si="4"/>
        <v>1029</v>
      </c>
      <c r="AH32" s="23"/>
      <c r="AI32" s="23"/>
    </row>
    <row r="33" spans="1:35" ht="28.5" customHeight="1" thickTop="1" thickBot="1">
      <c r="C33" s="68" t="s">
        <v>37</v>
      </c>
      <c r="D33" s="69"/>
      <c r="E33" s="69"/>
      <c r="F33" s="69"/>
      <c r="G33" s="69"/>
      <c r="H33" s="69"/>
      <c r="I33" s="70"/>
      <c r="L33" s="12"/>
      <c r="N33" s="4">
        <f>ROUND(Table26[[#This Row],[Tax Liability]],0)</f>
        <v>0</v>
      </c>
      <c r="O33" s="8">
        <v>12</v>
      </c>
      <c r="P33" s="1">
        <f t="shared" si="0"/>
        <v>75000001</v>
      </c>
      <c r="Q33" s="1">
        <v>10000000000</v>
      </c>
      <c r="R33" s="3">
        <v>0.35</v>
      </c>
      <c r="S33" s="5">
        <f>ROUND((Q33-P33)*Table26[[#This Row],[Rate Of Tax ]]+S32,0)</f>
        <v>3495170000</v>
      </c>
      <c r="T33" s="4">
        <f t="shared" si="5"/>
        <v>975820</v>
      </c>
      <c r="U33" s="12">
        <f t="shared" si="1"/>
        <v>0</v>
      </c>
      <c r="V33" s="12"/>
      <c r="W33" s="13">
        <v>12</v>
      </c>
      <c r="X33" s="14">
        <v>4355</v>
      </c>
      <c r="Y33" s="14">
        <v>13320</v>
      </c>
      <c r="Z33" s="37">
        <v>19770</v>
      </c>
      <c r="AA33" s="14">
        <v>960</v>
      </c>
      <c r="AB33" s="14">
        <v>1430</v>
      </c>
      <c r="AD33" s="10">
        <f t="shared" si="2"/>
        <v>1959.75</v>
      </c>
      <c r="AE33" s="10">
        <f t="shared" si="3"/>
        <v>2939.63</v>
      </c>
      <c r="AF33" s="10">
        <f t="shared" si="4"/>
        <v>1089</v>
      </c>
      <c r="AH33" s="23"/>
      <c r="AI33" s="23"/>
    </row>
    <row r="34" spans="1:35" ht="6.75" customHeight="1" thickTop="1">
      <c r="A34" s="29"/>
      <c r="B34" s="29"/>
      <c r="C34" s="71"/>
      <c r="D34" s="71"/>
      <c r="E34" s="71"/>
      <c r="F34" s="30"/>
      <c r="G34" s="31"/>
      <c r="H34" s="29"/>
      <c r="O34" s="8"/>
      <c r="P34" s="1"/>
      <c r="Q34" s="1"/>
      <c r="R34" s="6"/>
      <c r="S34" s="6"/>
      <c r="T34" s="2"/>
      <c r="U34" s="2"/>
      <c r="V34" s="2"/>
      <c r="W34" s="13">
        <v>13</v>
      </c>
      <c r="X34" s="14">
        <v>4645</v>
      </c>
      <c r="Y34" s="14">
        <v>14260</v>
      </c>
      <c r="Z34" s="37">
        <v>21160</v>
      </c>
      <c r="AA34" s="14">
        <v>1050</v>
      </c>
      <c r="AB34" s="14">
        <v>1560</v>
      </c>
      <c r="AD34" s="10">
        <f t="shared" si="2"/>
        <v>2090.25</v>
      </c>
      <c r="AE34" s="10">
        <f t="shared" si="3"/>
        <v>3135.38</v>
      </c>
      <c r="AF34" s="10">
        <f t="shared" si="4"/>
        <v>1161</v>
      </c>
    </row>
    <row r="35" spans="1:35" hidden="1">
      <c r="O35" s="8"/>
      <c r="P35" s="2"/>
      <c r="Q35" s="2"/>
      <c r="R35" s="6"/>
      <c r="S35" s="6"/>
      <c r="T35" s="2"/>
      <c r="U35" s="2"/>
      <c r="V35" s="2"/>
      <c r="W35" s="13">
        <v>14</v>
      </c>
      <c r="X35" s="14">
        <v>4920</v>
      </c>
      <c r="Y35" s="14">
        <v>15180</v>
      </c>
      <c r="Z35" s="37">
        <v>22530</v>
      </c>
      <c r="AA35" s="14">
        <v>1170</v>
      </c>
      <c r="AB35" s="14">
        <v>1740</v>
      </c>
      <c r="AD35" s="10">
        <f t="shared" si="2"/>
        <v>2214</v>
      </c>
      <c r="AE35" s="10">
        <f t="shared" si="3"/>
        <v>3321</v>
      </c>
      <c r="AF35" s="10">
        <f t="shared" si="4"/>
        <v>1230</v>
      </c>
    </row>
    <row r="36" spans="1:35" hidden="1">
      <c r="O36" s="8"/>
      <c r="P36" s="2"/>
      <c r="Q36" s="2"/>
      <c r="R36" s="6"/>
      <c r="S36" s="6"/>
      <c r="T36" s="7">
        <f>ROUND(SUBTOTAL(109,U22:U35),0)</f>
        <v>18791</v>
      </c>
      <c r="U36" s="2"/>
      <c r="V36" s="2"/>
      <c r="W36" s="13">
        <v>15</v>
      </c>
      <c r="X36" s="14">
        <v>5220</v>
      </c>
      <c r="Y36" s="14">
        <v>16120</v>
      </c>
      <c r="Z36" s="37">
        <v>23920</v>
      </c>
      <c r="AA36" s="14">
        <v>1330</v>
      </c>
      <c r="AB36" s="14">
        <v>1980</v>
      </c>
      <c r="AD36" s="10">
        <f t="shared" si="2"/>
        <v>2349</v>
      </c>
      <c r="AE36" s="10">
        <f t="shared" si="3"/>
        <v>3523.5</v>
      </c>
      <c r="AF36" s="10">
        <f t="shared" si="4"/>
        <v>1305</v>
      </c>
    </row>
    <row r="37" spans="1:35" hidden="1">
      <c r="O37" s="8"/>
      <c r="P37" s="2"/>
      <c r="Q37" s="2"/>
      <c r="R37" s="6"/>
      <c r="S37" s="6"/>
      <c r="T37" s="7">
        <f>T36/12</f>
        <v>1565.9166666666667</v>
      </c>
      <c r="U37" s="2"/>
      <c r="V37" s="2"/>
      <c r="W37" s="13">
        <v>16</v>
      </c>
      <c r="X37" s="14">
        <v>6060</v>
      </c>
      <c r="Y37" s="14">
        <v>18910</v>
      </c>
      <c r="Z37" s="37">
        <v>28070</v>
      </c>
      <c r="AA37" s="14">
        <v>1520</v>
      </c>
      <c r="AB37" s="14">
        <v>2260</v>
      </c>
      <c r="AD37" s="10">
        <f t="shared" si="2"/>
        <v>2727</v>
      </c>
      <c r="AE37" s="10">
        <f t="shared" si="3"/>
        <v>4090.5</v>
      </c>
      <c r="AF37" s="10">
        <f t="shared" si="4"/>
        <v>1515</v>
      </c>
    </row>
    <row r="38" spans="1:35" hidden="1">
      <c r="O38" s="40" t="s">
        <v>36</v>
      </c>
      <c r="P38" s="39"/>
      <c r="Q38" s="38"/>
      <c r="R38" s="41"/>
      <c r="S38" s="41"/>
      <c r="T38" s="38"/>
      <c r="U38" s="39"/>
      <c r="W38" s="13">
        <v>17</v>
      </c>
      <c r="X38" s="14">
        <v>9850</v>
      </c>
      <c r="Y38" s="14">
        <v>30370</v>
      </c>
      <c r="Z38" s="37" t="s">
        <v>33</v>
      </c>
      <c r="AA38" s="14">
        <v>2300</v>
      </c>
      <c r="AB38" s="14">
        <v>3420</v>
      </c>
      <c r="AD38" s="10">
        <f t="shared" si="2"/>
        <v>4432.5</v>
      </c>
      <c r="AE38" s="10">
        <f t="shared" si="3"/>
        <v>6648.75</v>
      </c>
      <c r="AF38" s="10">
        <f t="shared" si="4"/>
        <v>2463</v>
      </c>
    </row>
    <row r="39" spans="1:35" hidden="1">
      <c r="O39" s="22" t="s">
        <v>0</v>
      </c>
      <c r="P39" s="21" t="s">
        <v>25</v>
      </c>
      <c r="Q39" s="25" t="s">
        <v>26</v>
      </c>
      <c r="R39" s="21" t="s">
        <v>1</v>
      </c>
      <c r="S39" s="21" t="s">
        <v>2</v>
      </c>
      <c r="T39" s="21" t="s">
        <v>3</v>
      </c>
      <c r="U39" s="21" t="s">
        <v>4</v>
      </c>
      <c r="V39" s="24"/>
      <c r="W39" s="13">
        <v>18</v>
      </c>
      <c r="X39" s="14">
        <v>12910</v>
      </c>
      <c r="Y39" s="14">
        <v>38350</v>
      </c>
      <c r="Z39" s="37">
        <v>56880</v>
      </c>
      <c r="AA39" s="14">
        <v>2870</v>
      </c>
      <c r="AB39" s="14">
        <v>4260</v>
      </c>
      <c r="AD39" s="10">
        <f t="shared" si="2"/>
        <v>5809.5</v>
      </c>
      <c r="AE39" s="10">
        <f t="shared" si="3"/>
        <v>8714.25</v>
      </c>
      <c r="AF39" s="10">
        <f t="shared" si="4"/>
        <v>3228</v>
      </c>
    </row>
    <row r="40" spans="1:35" hidden="1">
      <c r="N40" s="4">
        <f>ROUND(Table263[[#This Row],[Tax Liability]],0)</f>
        <v>0</v>
      </c>
      <c r="O40" s="8">
        <v>1</v>
      </c>
      <c r="P40" s="1">
        <v>1</v>
      </c>
      <c r="Q40" s="1">
        <v>600000</v>
      </c>
      <c r="R40" s="3">
        <v>0</v>
      </c>
      <c r="S40" s="1">
        <v>0</v>
      </c>
      <c r="T40" s="1">
        <f>F29</f>
        <v>975820</v>
      </c>
      <c r="U40" s="1">
        <f>IF(AND(T40&gt;=P40,T40&lt;Q40),(T40-P40)*R40+S40,0)</f>
        <v>0</v>
      </c>
      <c r="V40" s="1"/>
      <c r="W40" s="13">
        <v>19</v>
      </c>
      <c r="X40" s="14">
        <v>19680</v>
      </c>
      <c r="Y40" s="14">
        <v>59210</v>
      </c>
      <c r="Z40" s="37">
        <v>87840</v>
      </c>
      <c r="AA40" s="14">
        <v>3050</v>
      </c>
      <c r="AB40" s="14">
        <v>4530</v>
      </c>
      <c r="AD40" s="10">
        <f t="shared" si="2"/>
        <v>8856</v>
      </c>
      <c r="AE40" s="10">
        <f t="shared" si="3"/>
        <v>13284</v>
      </c>
      <c r="AF40" s="10">
        <f t="shared" si="4"/>
        <v>4920</v>
      </c>
    </row>
    <row r="41" spans="1:35" hidden="1">
      <c r="N41" s="4">
        <f>ROUND(Table263[[#This Row],[Tax Liability]],0)</f>
        <v>9395</v>
      </c>
      <c r="O41" s="9">
        <v>2</v>
      </c>
      <c r="P41" s="4">
        <f t="shared" ref="P41:P46" si="6">Q40+1</f>
        <v>600001</v>
      </c>
      <c r="Q41" s="4">
        <v>1200000</v>
      </c>
      <c r="R41" s="3">
        <v>2.5000000000000001E-2</v>
      </c>
      <c r="S41" s="5">
        <f>(Q41-P41)*Table263[[#This Row],[Rate Of Tax ]]</f>
        <v>14999.975</v>
      </c>
      <c r="T41" s="4">
        <f>T40</f>
        <v>975820</v>
      </c>
      <c r="U41" s="12">
        <f t="shared" ref="U41:U46" si="7">IF(AND(T41&gt;=P41,T41&lt;Q41),(T41-P41)*R41+S40,0)</f>
        <v>9395.4750000000004</v>
      </c>
      <c r="V41" s="12"/>
      <c r="W41" s="13">
        <v>20</v>
      </c>
      <c r="X41" s="14">
        <v>23345</v>
      </c>
      <c r="Y41" s="14">
        <v>69090</v>
      </c>
      <c r="Z41" s="37">
        <v>102470</v>
      </c>
      <c r="AA41" s="14">
        <v>4510</v>
      </c>
      <c r="AB41" s="14">
        <v>6690</v>
      </c>
      <c r="AD41" s="10">
        <f t="shared" si="2"/>
        <v>10505.25</v>
      </c>
      <c r="AE41" s="10">
        <f t="shared" si="3"/>
        <v>15757.88</v>
      </c>
      <c r="AF41" s="10">
        <f t="shared" si="4"/>
        <v>5836</v>
      </c>
    </row>
    <row r="42" spans="1:35" hidden="1">
      <c r="N42" s="4">
        <f>ROUND(Table263[[#This Row],[Tax Liability]],0)</f>
        <v>0</v>
      </c>
      <c r="O42" s="8">
        <v>3</v>
      </c>
      <c r="P42" s="1">
        <f t="shared" si="6"/>
        <v>1200001</v>
      </c>
      <c r="Q42" s="1">
        <v>2400000</v>
      </c>
      <c r="R42" s="3">
        <v>0.125</v>
      </c>
      <c r="S42" s="4">
        <f>ROUND((Q42-P42)*Table263[[#This Row],[Rate Of Tax ]]+S41,0)</f>
        <v>165000</v>
      </c>
      <c r="T42" s="4">
        <f t="shared" ref="T42:T46" si="8">T41</f>
        <v>975820</v>
      </c>
      <c r="U42" s="12">
        <f t="shared" si="7"/>
        <v>0</v>
      </c>
      <c r="V42" s="12"/>
      <c r="W42" s="13">
        <v>21</v>
      </c>
      <c r="X42" s="14">
        <v>25880</v>
      </c>
      <c r="Y42" s="14">
        <v>76720</v>
      </c>
      <c r="Z42" s="37">
        <v>113790</v>
      </c>
      <c r="AA42" s="14">
        <v>5000</v>
      </c>
      <c r="AB42" s="14">
        <v>7420</v>
      </c>
      <c r="AD42" s="10">
        <f t="shared" si="2"/>
        <v>11646</v>
      </c>
      <c r="AE42" s="10">
        <f t="shared" si="3"/>
        <v>17469</v>
      </c>
      <c r="AF42" s="10">
        <f t="shared" si="4"/>
        <v>6470</v>
      </c>
    </row>
    <row r="43" spans="1:35" hidden="1">
      <c r="N43" s="4">
        <f>ROUND(Table263[[#This Row],[Tax Liability]],0)</f>
        <v>0</v>
      </c>
      <c r="O43" s="8">
        <v>4</v>
      </c>
      <c r="P43" s="1">
        <f t="shared" si="6"/>
        <v>2400001</v>
      </c>
      <c r="Q43" s="1">
        <v>3600000</v>
      </c>
      <c r="R43" s="3">
        <v>0.2</v>
      </c>
      <c r="S43" s="5">
        <f>(Q43-P43)*Table263[[#This Row],[Rate Of Tax ]]+S42</f>
        <v>404999.80000000005</v>
      </c>
      <c r="T43" s="4">
        <f t="shared" si="8"/>
        <v>975820</v>
      </c>
      <c r="U43" s="12">
        <f t="shared" si="7"/>
        <v>0</v>
      </c>
      <c r="V43" s="12"/>
      <c r="W43" s="13">
        <v>22</v>
      </c>
      <c r="X43" s="14">
        <v>27680</v>
      </c>
      <c r="Y43" s="14">
        <v>82380</v>
      </c>
      <c r="Z43" s="37">
        <v>122190</v>
      </c>
      <c r="AA43" s="14">
        <v>5870</v>
      </c>
      <c r="AB43" s="14">
        <v>8710</v>
      </c>
      <c r="AD43" s="10">
        <f t="shared" si="2"/>
        <v>12456</v>
      </c>
      <c r="AE43" s="10">
        <f t="shared" si="3"/>
        <v>18684</v>
      </c>
      <c r="AF43" s="10">
        <f t="shared" si="4"/>
        <v>6920</v>
      </c>
    </row>
    <row r="44" spans="1:35" hidden="1">
      <c r="N44" s="4">
        <f>ROUND(Table263[[#This Row],[Tax Liability]],0)</f>
        <v>0</v>
      </c>
      <c r="O44" s="8">
        <v>5</v>
      </c>
      <c r="P44" s="1">
        <f t="shared" si="6"/>
        <v>3600001</v>
      </c>
      <c r="Q44" s="1">
        <v>6000000</v>
      </c>
      <c r="R44" s="3">
        <v>0.25</v>
      </c>
      <c r="S44" s="4">
        <f>ROUND((Q44-P44)*Table263[[#This Row],[Rate Of Tax ]]+S43,0)</f>
        <v>1005000</v>
      </c>
      <c r="T44" s="4">
        <f t="shared" si="8"/>
        <v>975820</v>
      </c>
      <c r="U44" s="12">
        <f t="shared" si="7"/>
        <v>0</v>
      </c>
      <c r="V44" s="12"/>
    </row>
    <row r="45" spans="1:35" hidden="1">
      <c r="N45" s="4">
        <f>ROUND(Table263[[#This Row],[Tax Liability]],0)</f>
        <v>0</v>
      </c>
      <c r="O45" s="8">
        <v>6</v>
      </c>
      <c r="P45" s="1">
        <f t="shared" si="6"/>
        <v>6000001</v>
      </c>
      <c r="Q45" s="1">
        <v>12000000</v>
      </c>
      <c r="R45" s="3">
        <v>0.32500000000000001</v>
      </c>
      <c r="S45" s="5">
        <f>ROUND((Q45-P45)*Table263[[#This Row],[Rate Of Tax ]]+S44,0)</f>
        <v>2955000</v>
      </c>
      <c r="T45" s="4">
        <f t="shared" si="8"/>
        <v>975820</v>
      </c>
      <c r="U45" s="12">
        <f t="shared" si="7"/>
        <v>0</v>
      </c>
      <c r="V45" s="12"/>
    </row>
    <row r="46" spans="1:35" hidden="1">
      <c r="N46" s="4">
        <f>ROUND(Table263[[#This Row],[Tax Liability]],0)</f>
        <v>0</v>
      </c>
      <c r="O46" s="8">
        <v>7</v>
      </c>
      <c r="P46" s="1">
        <f t="shared" si="6"/>
        <v>12000001</v>
      </c>
      <c r="Q46" s="1">
        <v>65000000</v>
      </c>
      <c r="R46" s="3">
        <v>0.35</v>
      </c>
      <c r="S46" s="5">
        <f>ROUND((Q46-P46)*Table263[[#This Row],[Rate Of Tax ]]+S45,0)</f>
        <v>21505000</v>
      </c>
      <c r="T46" s="4">
        <f t="shared" si="8"/>
        <v>975820</v>
      </c>
      <c r="U46" s="12">
        <f t="shared" si="7"/>
        <v>0</v>
      </c>
      <c r="V46" s="12"/>
    </row>
    <row r="47" spans="1:35" hidden="1"/>
    <row r="48" spans="1:35" hidden="1"/>
    <row r="49"/>
  </sheetData>
  <sheetProtection password="8E90" sheet="1" objects="1" scenarios="1" formatCells="0" formatColumns="0" formatRows="0" insertColumns="0" insertRows="0" insertHyperlinks="0" deleteColumns="0" deleteRows="0" selectLockedCells="1" sort="0" autoFilter="0" pivotTables="0"/>
  <mergeCells count="17">
    <mergeCell ref="C34:E34"/>
    <mergeCell ref="G24:H24"/>
    <mergeCell ref="D26:E26"/>
    <mergeCell ref="C21:I21"/>
    <mergeCell ref="C22:I22"/>
    <mergeCell ref="H32:I32"/>
    <mergeCell ref="C31:E31"/>
    <mergeCell ref="C30:E30"/>
    <mergeCell ref="F30:H30"/>
    <mergeCell ref="F31:H31"/>
    <mergeCell ref="C32:F32"/>
    <mergeCell ref="F29:H29"/>
    <mergeCell ref="C27:F27"/>
    <mergeCell ref="C28:H28"/>
    <mergeCell ref="C29:E29"/>
    <mergeCell ref="C4:I19"/>
    <mergeCell ref="C33:I33"/>
  </mergeCells>
  <dataValidations count="4">
    <dataValidation type="list" allowBlank="1" showInputMessage="1" showErrorMessage="1" sqref="G27">
      <formula1>$AC$22:$AC$23</formula1>
    </dataValidation>
    <dataValidation type="list" allowBlank="1" showInputMessage="1" showErrorMessage="1" sqref="G24">
      <formula1>$AH$23:$AH$24</formula1>
    </dataValidation>
    <dataValidation type="list" allowBlank="1" showInputMessage="1" showErrorMessage="1" sqref="D24">
      <formula1>$W$22:$W$43</formula1>
    </dataValidation>
    <dataValidation type="list" allowBlank="1" showInputMessage="1" showErrorMessage="1" sqref="D23">
      <formula1>$AJ$22:$AJ$23</formula1>
    </dataValidation>
  </dataValidations>
  <hyperlinks>
    <hyperlink ref="C33" r:id="rId1"/>
  </hyperlinks>
  <pageMargins left="0.7" right="0.7" top="0.75" bottom="0.75" header="0.3" footer="0.3"/>
  <pageSetup orientation="portrait"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Income Tax Calculator</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 [2010]</dc:creator>
  <cp:lastModifiedBy>ismail - [2010]</cp:lastModifiedBy>
  <dcterms:created xsi:type="dcterms:W3CDTF">2017-07-17T15:10:55Z</dcterms:created>
  <dcterms:modified xsi:type="dcterms:W3CDTF">2022-07-12T13:09:40Z</dcterms:modified>
</cp:coreProperties>
</file>