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199434-DBD8-4E5E-B3DC-4F8D316F42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4" i="1" l="1"/>
  <c r="C14" i="1"/>
  <c r="G169" i="1" l="1"/>
  <c r="G168" i="1"/>
  <c r="G167" i="1"/>
  <c r="S167" i="1" s="1"/>
  <c r="G166" i="1"/>
  <c r="G165" i="1"/>
  <c r="G164" i="1"/>
  <c r="M164" i="1" s="1"/>
  <c r="G163" i="1"/>
  <c r="Y163" i="1" s="1"/>
  <c r="G162" i="1"/>
  <c r="S162" i="1" s="1"/>
  <c r="G161" i="1"/>
  <c r="G160" i="1"/>
  <c r="Z160" i="1" s="1"/>
  <c r="G159" i="1"/>
  <c r="Y159" i="1" s="1"/>
  <c r="G158" i="1"/>
  <c r="S158" i="1" s="1"/>
  <c r="G157" i="1"/>
  <c r="AK157" i="1" s="1"/>
  <c r="G156" i="1"/>
  <c r="AI156" i="1" s="1"/>
  <c r="G155" i="1"/>
  <c r="P155" i="1" s="1"/>
  <c r="G154" i="1"/>
  <c r="AE154" i="1" s="1"/>
  <c r="G153" i="1"/>
  <c r="V153" i="1" s="1"/>
  <c r="G152" i="1"/>
  <c r="S152" i="1" s="1"/>
  <c r="G151" i="1"/>
  <c r="AH151" i="1" s="1"/>
  <c r="G150" i="1"/>
  <c r="U150" i="1" s="1"/>
  <c r="G149" i="1"/>
  <c r="AJ149" i="1" s="1"/>
  <c r="G148" i="1"/>
  <c r="AA148" i="1" s="1"/>
  <c r="G147" i="1"/>
  <c r="V147" i="1" s="1"/>
  <c r="G146" i="1"/>
  <c r="AG146" i="1" s="1"/>
  <c r="G145" i="1"/>
  <c r="AJ145" i="1" s="1"/>
  <c r="G144" i="1"/>
  <c r="AA144" i="1" s="1"/>
  <c r="G143" i="1"/>
  <c r="AJ143" i="1" s="1"/>
  <c r="G142" i="1"/>
  <c r="R142" i="1" s="1"/>
  <c r="G141" i="1"/>
  <c r="AH141" i="1" s="1"/>
  <c r="G140" i="1"/>
  <c r="G139" i="1"/>
  <c r="T139" i="1" s="1"/>
  <c r="G138" i="1"/>
  <c r="AI138" i="1" s="1"/>
  <c r="G137" i="1"/>
  <c r="AG137" i="1" s="1"/>
  <c r="G136" i="1"/>
  <c r="G135" i="1"/>
  <c r="G134" i="1"/>
  <c r="AI134" i="1" s="1"/>
  <c r="G133" i="1"/>
  <c r="AA133" i="1" s="1"/>
  <c r="G132" i="1"/>
  <c r="AJ132" i="1" s="1"/>
  <c r="G131" i="1"/>
  <c r="AI131" i="1" s="1"/>
  <c r="G130" i="1"/>
  <c r="AH130" i="1" s="1"/>
  <c r="G129" i="1"/>
  <c r="AK129" i="1" s="1"/>
  <c r="G128" i="1"/>
  <c r="U128" i="1" s="1"/>
  <c r="G127" i="1"/>
  <c r="V127" i="1" s="1"/>
  <c r="G126" i="1"/>
  <c r="AH126" i="1" s="1"/>
  <c r="C81" i="1"/>
  <c r="F79" i="1" s="1"/>
  <c r="C80" i="1"/>
  <c r="C79" i="1"/>
  <c r="C78" i="1"/>
  <c r="D28" i="1"/>
  <c r="G70" i="1" s="1"/>
  <c r="D26" i="1"/>
  <c r="G48" i="1" s="1"/>
  <c r="D13" i="1"/>
  <c r="D27" i="1" s="1"/>
  <c r="F51" i="1" s="1"/>
  <c r="C13" i="1"/>
  <c r="D12" i="1"/>
  <c r="C12" i="1"/>
  <c r="C10" i="1"/>
  <c r="P160" i="1" l="1"/>
  <c r="V151" i="1"/>
  <c r="AD133" i="1"/>
  <c r="AD131" i="1"/>
  <c r="AI144" i="1"/>
  <c r="T155" i="1"/>
  <c r="L164" i="1"/>
  <c r="AG143" i="1"/>
  <c r="L149" i="1"/>
  <c r="AK151" i="1"/>
  <c r="U156" i="1"/>
  <c r="AK128" i="1"/>
  <c r="J137" i="1"/>
  <c r="AF156" i="1"/>
  <c r="N163" i="1"/>
  <c r="L167" i="1"/>
  <c r="I131" i="1"/>
  <c r="N137" i="1"/>
  <c r="J143" i="1"/>
  <c r="J144" i="1"/>
  <c r="S145" i="1"/>
  <c r="S148" i="1"/>
  <c r="S154" i="1"/>
  <c r="I156" i="1"/>
  <c r="J159" i="1"/>
  <c r="R163" i="1"/>
  <c r="I79" i="1"/>
  <c r="G79" i="1" s="1"/>
  <c r="H79" i="1" s="1"/>
  <c r="AB129" i="1"/>
  <c r="T131" i="1"/>
  <c r="N133" i="1"/>
  <c r="AH137" i="1"/>
  <c r="U143" i="1"/>
  <c r="V144" i="1"/>
  <c r="J151" i="1"/>
  <c r="J156" i="1"/>
  <c r="J157" i="1"/>
  <c r="K162" i="1"/>
  <c r="AG132" i="1"/>
  <c r="Y147" i="1"/>
  <c r="X150" i="1"/>
  <c r="AJ129" i="1"/>
  <c r="J131" i="1"/>
  <c r="U131" i="1"/>
  <c r="AF131" i="1"/>
  <c r="M132" i="1"/>
  <c r="S133" i="1"/>
  <c r="AG133" i="1"/>
  <c r="V137" i="1"/>
  <c r="P139" i="1"/>
  <c r="N141" i="1"/>
  <c r="V142" i="1"/>
  <c r="M143" i="1"/>
  <c r="Y143" i="1"/>
  <c r="AH143" i="1"/>
  <c r="K144" i="1"/>
  <c r="Z144" i="1"/>
  <c r="AA145" i="1"/>
  <c r="M146" i="1"/>
  <c r="M147" i="1"/>
  <c r="AG147" i="1"/>
  <c r="T149" i="1"/>
  <c r="L150" i="1"/>
  <c r="AF150" i="1"/>
  <c r="M151" i="1"/>
  <c r="Z151" i="1"/>
  <c r="AI154" i="1"/>
  <c r="AF155" i="1"/>
  <c r="N156" i="1"/>
  <c r="Y156" i="1"/>
  <c r="AJ156" i="1"/>
  <c r="N157" i="1"/>
  <c r="K158" i="1"/>
  <c r="N159" i="1"/>
  <c r="O162" i="1"/>
  <c r="P167" i="1"/>
  <c r="L129" i="1"/>
  <c r="N131" i="1"/>
  <c r="Y131" i="1"/>
  <c r="AJ131" i="1"/>
  <c r="Q132" i="1"/>
  <c r="I133" i="1"/>
  <c r="V133" i="1"/>
  <c r="AI133" i="1"/>
  <c r="Y137" i="1"/>
  <c r="S138" i="1"/>
  <c r="Y141" i="1"/>
  <c r="Q143" i="1"/>
  <c r="Z143" i="1"/>
  <c r="AK143" i="1"/>
  <c r="N144" i="1"/>
  <c r="AD144" i="1"/>
  <c r="K145" i="1"/>
  <c r="AB145" i="1"/>
  <c r="X146" i="1"/>
  <c r="N147" i="1"/>
  <c r="AK147" i="1"/>
  <c r="AB149" i="1"/>
  <c r="M150" i="1"/>
  <c r="AJ150" i="1"/>
  <c r="N151" i="1"/>
  <c r="AD151" i="1"/>
  <c r="AI152" i="1"/>
  <c r="K154" i="1"/>
  <c r="P156" i="1"/>
  <c r="Z156" i="1"/>
  <c r="AK156" i="1"/>
  <c r="Z157" i="1"/>
  <c r="AA158" i="1"/>
  <c r="Z159" i="1"/>
  <c r="T129" i="1"/>
  <c r="P131" i="1"/>
  <c r="Z131" i="1"/>
  <c r="AK131" i="1"/>
  <c r="AC132" i="1"/>
  <c r="K133" i="1"/>
  <c r="Y133" i="1"/>
  <c r="I143" i="1"/>
  <c r="R143" i="1"/>
  <c r="AC143" i="1"/>
  <c r="S144" i="1"/>
  <c r="AH144" i="1"/>
  <c r="L145" i="1"/>
  <c r="AI145" i="1"/>
  <c r="H149" i="1"/>
  <c r="U151" i="1"/>
  <c r="O154" i="1"/>
  <c r="T156" i="1"/>
  <c r="AD156" i="1"/>
  <c r="AD157" i="1"/>
  <c r="H167" i="1"/>
  <c r="AI127" i="1"/>
  <c r="AK127" i="1"/>
  <c r="AF127" i="1"/>
  <c r="Z127" i="1"/>
  <c r="U127" i="1"/>
  <c r="P127" i="1"/>
  <c r="J127" i="1"/>
  <c r="AJ127" i="1"/>
  <c r="AD127" i="1"/>
  <c r="Y127" i="1"/>
  <c r="T127" i="1"/>
  <c r="N127" i="1"/>
  <c r="I127" i="1"/>
  <c r="AH127" i="1"/>
  <c r="AC127" i="1"/>
  <c r="X127" i="1"/>
  <c r="R127" i="1"/>
  <c r="M127" i="1"/>
  <c r="H127" i="1"/>
  <c r="AB127" i="1"/>
  <c r="AJ135" i="1"/>
  <c r="AA135" i="1"/>
  <c r="P135" i="1"/>
  <c r="AI135" i="1"/>
  <c r="T135" i="1"/>
  <c r="K135" i="1"/>
  <c r="AE135" i="1"/>
  <c r="S135" i="1"/>
  <c r="I135" i="1"/>
  <c r="AB135" i="1"/>
  <c r="O135" i="1"/>
  <c r="H135" i="1"/>
  <c r="L127" i="1"/>
  <c r="AG127" i="1"/>
  <c r="M135" i="1"/>
  <c r="Q127" i="1"/>
  <c r="AJ128" i="1"/>
  <c r="AG128" i="1"/>
  <c r="Q128" i="1"/>
  <c r="AC128" i="1"/>
  <c r="M128" i="1"/>
  <c r="Y128" i="1"/>
  <c r="I128" i="1"/>
  <c r="W135" i="1"/>
  <c r="AI136" i="1"/>
  <c r="AK136" i="1"/>
  <c r="AF136" i="1"/>
  <c r="Z136" i="1"/>
  <c r="U136" i="1"/>
  <c r="P136" i="1"/>
  <c r="J136" i="1"/>
  <c r="M136" i="1"/>
  <c r="T136" i="1"/>
  <c r="AB136" i="1"/>
  <c r="AH136" i="1"/>
  <c r="AI140" i="1"/>
  <c r="AK140" i="1"/>
  <c r="AD140" i="1"/>
  <c r="Y140" i="1"/>
  <c r="T140" i="1"/>
  <c r="N140" i="1"/>
  <c r="I140" i="1"/>
  <c r="M140" i="1"/>
  <c r="U140" i="1"/>
  <c r="AB140" i="1"/>
  <c r="AJ140" i="1"/>
  <c r="U165" i="1"/>
  <c r="N165" i="1"/>
  <c r="J165" i="1"/>
  <c r="S168" i="1"/>
  <c r="U168" i="1"/>
  <c r="P168" i="1"/>
  <c r="J168" i="1"/>
  <c r="T168" i="1"/>
  <c r="N168" i="1"/>
  <c r="I168" i="1"/>
  <c r="Q168" i="1"/>
  <c r="N129" i="1"/>
  <c r="V129" i="1"/>
  <c r="AD129" i="1"/>
  <c r="H136" i="1"/>
  <c r="N136" i="1"/>
  <c r="V136" i="1"/>
  <c r="AC136" i="1"/>
  <c r="AJ136" i="1"/>
  <c r="H140" i="1"/>
  <c r="P140" i="1"/>
  <c r="V140" i="1"/>
  <c r="AC140" i="1"/>
  <c r="AJ141" i="1"/>
  <c r="AK141" i="1"/>
  <c r="AC141" i="1"/>
  <c r="U141" i="1"/>
  <c r="M141" i="1"/>
  <c r="Q141" i="1"/>
  <c r="Z141" i="1"/>
  <c r="Z142" i="1"/>
  <c r="AI146" i="1"/>
  <c r="AJ146" i="1"/>
  <c r="AB146" i="1"/>
  <c r="T146" i="1"/>
  <c r="L146" i="1"/>
  <c r="P146" i="1"/>
  <c r="Y146" i="1"/>
  <c r="AK146" i="1"/>
  <c r="Z153" i="1"/>
  <c r="L153" i="1"/>
  <c r="AH153" i="1"/>
  <c r="AA160" i="1"/>
  <c r="Y160" i="1"/>
  <c r="T160" i="1"/>
  <c r="N160" i="1"/>
  <c r="I160" i="1"/>
  <c r="X160" i="1"/>
  <c r="R160" i="1"/>
  <c r="M160" i="1"/>
  <c r="H160" i="1"/>
  <c r="Q160" i="1"/>
  <c r="AA161" i="1"/>
  <c r="L161" i="1"/>
  <c r="X161" i="1"/>
  <c r="H161" i="1"/>
  <c r="I165" i="1"/>
  <c r="H168" i="1"/>
  <c r="R168" i="1"/>
  <c r="H129" i="1"/>
  <c r="P129" i="1"/>
  <c r="X129" i="1"/>
  <c r="AF129" i="1"/>
  <c r="L131" i="1"/>
  <c r="Q131" i="1"/>
  <c r="V131" i="1"/>
  <c r="AB131" i="1"/>
  <c r="AG131" i="1"/>
  <c r="U132" i="1"/>
  <c r="AK132" i="1"/>
  <c r="I136" i="1"/>
  <c r="Q136" i="1"/>
  <c r="X136" i="1"/>
  <c r="AD136" i="1"/>
  <c r="AJ137" i="1"/>
  <c r="AK137" i="1"/>
  <c r="AC137" i="1"/>
  <c r="U137" i="1"/>
  <c r="M137" i="1"/>
  <c r="Q137" i="1"/>
  <c r="Z137" i="1"/>
  <c r="AD138" i="1"/>
  <c r="AA138" i="1"/>
  <c r="AB139" i="1"/>
  <c r="L139" i="1"/>
  <c r="X139" i="1"/>
  <c r="J140" i="1"/>
  <c r="Q140" i="1"/>
  <c r="X140" i="1"/>
  <c r="AF140" i="1"/>
  <c r="I141" i="1"/>
  <c r="R141" i="1"/>
  <c r="AD141" i="1"/>
  <c r="J142" i="1"/>
  <c r="AG142" i="1"/>
  <c r="H146" i="1"/>
  <c r="Q146" i="1"/>
  <c r="AC146" i="1"/>
  <c r="AJ147" i="1"/>
  <c r="AH147" i="1"/>
  <c r="Z147" i="1"/>
  <c r="R147" i="1"/>
  <c r="J147" i="1"/>
  <c r="Q147" i="1"/>
  <c r="AC147" i="1"/>
  <c r="AI148" i="1"/>
  <c r="O148" i="1"/>
  <c r="AE148" i="1"/>
  <c r="AI150" i="1"/>
  <c r="AG150" i="1"/>
  <c r="Y150" i="1"/>
  <c r="Q150" i="1"/>
  <c r="I150" i="1"/>
  <c r="P150" i="1"/>
  <c r="AB150" i="1"/>
  <c r="AK150" i="1"/>
  <c r="H153" i="1"/>
  <c r="J160" i="1"/>
  <c r="U160" i="1"/>
  <c r="P161" i="1"/>
  <c r="S164" i="1"/>
  <c r="U164" i="1"/>
  <c r="P164" i="1"/>
  <c r="J164" i="1"/>
  <c r="T164" i="1"/>
  <c r="N164" i="1"/>
  <c r="I164" i="1"/>
  <c r="Q164" i="1"/>
  <c r="R165" i="1"/>
  <c r="L168" i="1"/>
  <c r="U169" i="1"/>
  <c r="R169" i="1"/>
  <c r="N169" i="1"/>
  <c r="J129" i="1"/>
  <c r="R129" i="1"/>
  <c r="Z129" i="1"/>
  <c r="AH129" i="1"/>
  <c r="H131" i="1"/>
  <c r="M131" i="1"/>
  <c r="R131" i="1"/>
  <c r="X131" i="1"/>
  <c r="AC131" i="1"/>
  <c r="AH131" i="1"/>
  <c r="I132" i="1"/>
  <c r="Y132" i="1"/>
  <c r="Q133" i="1"/>
  <c r="L136" i="1"/>
  <c r="R136" i="1"/>
  <c r="Y136" i="1"/>
  <c r="AG136" i="1"/>
  <c r="I137" i="1"/>
  <c r="R137" i="1"/>
  <c r="AD137" i="1"/>
  <c r="K138" i="1"/>
  <c r="H139" i="1"/>
  <c r="AJ139" i="1"/>
  <c r="L140" i="1"/>
  <c r="R140" i="1"/>
  <c r="Z140" i="1"/>
  <c r="AG140" i="1"/>
  <c r="J141" i="1"/>
  <c r="V141" i="1"/>
  <c r="AG141" i="1"/>
  <c r="N142" i="1"/>
  <c r="I146" i="1"/>
  <c r="U146" i="1"/>
  <c r="AF146" i="1"/>
  <c r="I147" i="1"/>
  <c r="U147" i="1"/>
  <c r="AD147" i="1"/>
  <c r="K148" i="1"/>
  <c r="AI149" i="1"/>
  <c r="AF149" i="1"/>
  <c r="P149" i="1"/>
  <c r="X149" i="1"/>
  <c r="H150" i="1"/>
  <c r="T150" i="1"/>
  <c r="AC150" i="1"/>
  <c r="AJ151" i="1"/>
  <c r="AG151" i="1"/>
  <c r="Y151" i="1"/>
  <c r="Q151" i="1"/>
  <c r="I151" i="1"/>
  <c r="R151" i="1"/>
  <c r="AC151" i="1"/>
  <c r="Q153" i="1"/>
  <c r="AI155" i="1"/>
  <c r="AB155" i="1"/>
  <c r="L155" i="1"/>
  <c r="X155" i="1"/>
  <c r="H155" i="1"/>
  <c r="AJ155" i="1"/>
  <c r="L160" i="1"/>
  <c r="V160" i="1"/>
  <c r="T161" i="1"/>
  <c r="H164" i="1"/>
  <c r="R164" i="1"/>
  <c r="S166" i="1"/>
  <c r="K166" i="1"/>
  <c r="M168" i="1"/>
  <c r="J169" i="1"/>
  <c r="L156" i="1"/>
  <c r="Q156" i="1"/>
  <c r="V156" i="1"/>
  <c r="AB156" i="1"/>
  <c r="AG156" i="1"/>
  <c r="R157" i="1"/>
  <c r="AH157" i="1"/>
  <c r="R159" i="1"/>
  <c r="V163" i="1"/>
  <c r="N143" i="1"/>
  <c r="V143" i="1"/>
  <c r="AD143" i="1"/>
  <c r="R144" i="1"/>
  <c r="T145" i="1"/>
  <c r="H156" i="1"/>
  <c r="M156" i="1"/>
  <c r="R156" i="1"/>
  <c r="X156" i="1"/>
  <c r="AC156" i="1"/>
  <c r="AH156" i="1"/>
  <c r="I157" i="1"/>
  <c r="V157" i="1"/>
  <c r="I159" i="1"/>
  <c r="V159" i="1"/>
  <c r="J163" i="1"/>
  <c r="Z163" i="1"/>
  <c r="T167" i="1"/>
  <c r="F80" i="1"/>
  <c r="I80" i="1" s="1"/>
  <c r="AA126" i="1"/>
  <c r="W130" i="1"/>
  <c r="W134" i="1"/>
  <c r="F81" i="1"/>
  <c r="I81" i="1" s="1"/>
  <c r="H126" i="1"/>
  <c r="L126" i="1"/>
  <c r="P126" i="1"/>
  <c r="T126" i="1"/>
  <c r="X126" i="1"/>
  <c r="AB126" i="1"/>
  <c r="AF126" i="1"/>
  <c r="AJ126" i="1"/>
  <c r="J128" i="1"/>
  <c r="N128" i="1"/>
  <c r="R128" i="1"/>
  <c r="V128" i="1"/>
  <c r="Z128" i="1"/>
  <c r="AD128" i="1"/>
  <c r="AH128" i="1"/>
  <c r="K129" i="1"/>
  <c r="O129" i="1"/>
  <c r="S129" i="1"/>
  <c r="W129" i="1"/>
  <c r="AA129" i="1"/>
  <c r="AE129" i="1"/>
  <c r="AI129" i="1"/>
  <c r="H130" i="1"/>
  <c r="L130" i="1"/>
  <c r="P130" i="1"/>
  <c r="T130" i="1"/>
  <c r="X130" i="1"/>
  <c r="AB130" i="1"/>
  <c r="AF130" i="1"/>
  <c r="AJ130" i="1"/>
  <c r="J132" i="1"/>
  <c r="N132" i="1"/>
  <c r="R132" i="1"/>
  <c r="V132" i="1"/>
  <c r="Z132" i="1"/>
  <c r="AD132" i="1"/>
  <c r="AH132" i="1"/>
  <c r="AJ133" i="1"/>
  <c r="AF133" i="1"/>
  <c r="AB133" i="1"/>
  <c r="X133" i="1"/>
  <c r="T133" i="1"/>
  <c r="P133" i="1"/>
  <c r="L133" i="1"/>
  <c r="H133" i="1"/>
  <c r="M133" i="1"/>
  <c r="R133" i="1"/>
  <c r="W133" i="1"/>
  <c r="AC133" i="1"/>
  <c r="AH133" i="1"/>
  <c r="H134" i="1"/>
  <c r="N134" i="1"/>
  <c r="S134" i="1"/>
  <c r="X134" i="1"/>
  <c r="AD134" i="1"/>
  <c r="N138" i="1"/>
  <c r="V138" i="1"/>
  <c r="AH139" i="1"/>
  <c r="AD139" i="1"/>
  <c r="Z139" i="1"/>
  <c r="V139" i="1"/>
  <c r="R139" i="1"/>
  <c r="N139" i="1"/>
  <c r="J139" i="1"/>
  <c r="AK139" i="1"/>
  <c r="AG139" i="1"/>
  <c r="AC139" i="1"/>
  <c r="Y139" i="1"/>
  <c r="U139" i="1"/>
  <c r="Q139" i="1"/>
  <c r="M139" i="1"/>
  <c r="I139" i="1"/>
  <c r="O139" i="1"/>
  <c r="W139" i="1"/>
  <c r="AE139" i="1"/>
  <c r="O126" i="1"/>
  <c r="W126" i="1"/>
  <c r="AI126" i="1"/>
  <c r="O130" i="1"/>
  <c r="AA130" i="1"/>
  <c r="AI130" i="1"/>
  <c r="AK134" i="1"/>
  <c r="AG134" i="1"/>
  <c r="AC134" i="1"/>
  <c r="Y134" i="1"/>
  <c r="U134" i="1"/>
  <c r="Q134" i="1"/>
  <c r="M134" i="1"/>
  <c r="I134" i="1"/>
  <c r="R134" i="1"/>
  <c r="AH134" i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 s="1"/>
  <c r="F96" i="1"/>
  <c r="I96" i="1" s="1"/>
  <c r="F97" i="1"/>
  <c r="I97" i="1" s="1"/>
  <c r="F98" i="1"/>
  <c r="I98" i="1" s="1"/>
  <c r="F99" i="1"/>
  <c r="I99" i="1" s="1"/>
  <c r="F100" i="1"/>
  <c r="I100" i="1" s="1"/>
  <c r="F101" i="1"/>
  <c r="I101" i="1" s="1"/>
  <c r="F102" i="1"/>
  <c r="I102" i="1" s="1"/>
  <c r="F103" i="1"/>
  <c r="I103" i="1" s="1"/>
  <c r="F104" i="1"/>
  <c r="I104" i="1" s="1"/>
  <c r="F105" i="1"/>
  <c r="I105" i="1" s="1"/>
  <c r="F106" i="1"/>
  <c r="I106" i="1" s="1"/>
  <c r="F107" i="1"/>
  <c r="I107" i="1" s="1"/>
  <c r="F108" i="1"/>
  <c r="I108" i="1" s="1"/>
  <c r="F109" i="1"/>
  <c r="I109" i="1" s="1"/>
  <c r="F110" i="1"/>
  <c r="I110" i="1" s="1"/>
  <c r="F111" i="1"/>
  <c r="I111" i="1" s="1"/>
  <c r="F112" i="1"/>
  <c r="I112" i="1" s="1"/>
  <c r="F113" i="1"/>
  <c r="I113" i="1" s="1"/>
  <c r="F114" i="1"/>
  <c r="I114" i="1" s="1"/>
  <c r="I126" i="1"/>
  <c r="M126" i="1"/>
  <c r="Q126" i="1"/>
  <c r="U126" i="1"/>
  <c r="Y126" i="1"/>
  <c r="AC126" i="1"/>
  <c r="AG126" i="1"/>
  <c r="AK126" i="1"/>
  <c r="K128" i="1"/>
  <c r="O128" i="1"/>
  <c r="S128" i="1"/>
  <c r="W128" i="1"/>
  <c r="AA128" i="1"/>
  <c r="AE128" i="1"/>
  <c r="AI128" i="1"/>
  <c r="I130" i="1"/>
  <c r="M130" i="1"/>
  <c r="Q130" i="1"/>
  <c r="U130" i="1"/>
  <c r="Y130" i="1"/>
  <c r="AC130" i="1"/>
  <c r="AG130" i="1"/>
  <c r="AK130" i="1"/>
  <c r="K132" i="1"/>
  <c r="O132" i="1"/>
  <c r="S132" i="1"/>
  <c r="W132" i="1"/>
  <c r="AA132" i="1"/>
  <c r="AE132" i="1"/>
  <c r="AI132" i="1"/>
  <c r="J134" i="1"/>
  <c r="O134" i="1"/>
  <c r="T134" i="1"/>
  <c r="Z134" i="1"/>
  <c r="AE134" i="1"/>
  <c r="AJ134" i="1"/>
  <c r="AK138" i="1"/>
  <c r="AG138" i="1"/>
  <c r="AC138" i="1"/>
  <c r="Y138" i="1"/>
  <c r="U138" i="1"/>
  <c r="Q138" i="1"/>
  <c r="M138" i="1"/>
  <c r="I138" i="1"/>
  <c r="AJ138" i="1"/>
  <c r="AF138" i="1"/>
  <c r="AB138" i="1"/>
  <c r="X138" i="1"/>
  <c r="T138" i="1"/>
  <c r="P138" i="1"/>
  <c r="L138" i="1"/>
  <c r="H138" i="1"/>
  <c r="O138" i="1"/>
  <c r="W138" i="1"/>
  <c r="AE138" i="1"/>
  <c r="AF139" i="1"/>
  <c r="K126" i="1"/>
  <c r="S126" i="1"/>
  <c r="AE126" i="1"/>
  <c r="K130" i="1"/>
  <c r="S130" i="1"/>
  <c r="AE130" i="1"/>
  <c r="L134" i="1"/>
  <c r="AB134" i="1"/>
  <c r="J126" i="1"/>
  <c r="N126" i="1"/>
  <c r="R126" i="1"/>
  <c r="V126" i="1"/>
  <c r="Z126" i="1"/>
  <c r="AD126" i="1"/>
  <c r="K127" i="1"/>
  <c r="O127" i="1"/>
  <c r="S127" i="1"/>
  <c r="W127" i="1"/>
  <c r="AA127" i="1"/>
  <c r="AE127" i="1"/>
  <c r="H128" i="1"/>
  <c r="L128" i="1"/>
  <c r="P128" i="1"/>
  <c r="T128" i="1"/>
  <c r="X128" i="1"/>
  <c r="AB128" i="1"/>
  <c r="AF128" i="1"/>
  <c r="I129" i="1"/>
  <c r="M129" i="1"/>
  <c r="Q129" i="1"/>
  <c r="U129" i="1"/>
  <c r="Y129" i="1"/>
  <c r="AC129" i="1"/>
  <c r="AG129" i="1"/>
  <c r="J130" i="1"/>
  <c r="N130" i="1"/>
  <c r="R130" i="1"/>
  <c r="V130" i="1"/>
  <c r="Z130" i="1"/>
  <c r="AD130" i="1"/>
  <c r="K131" i="1"/>
  <c r="O131" i="1"/>
  <c r="S131" i="1"/>
  <c r="W131" i="1"/>
  <c r="AA131" i="1"/>
  <c r="AE131" i="1"/>
  <c r="H132" i="1"/>
  <c r="L132" i="1"/>
  <c r="P132" i="1"/>
  <c r="T132" i="1"/>
  <c r="X132" i="1"/>
  <c r="AB132" i="1"/>
  <c r="AF132" i="1"/>
  <c r="J133" i="1"/>
  <c r="O133" i="1"/>
  <c r="U133" i="1"/>
  <c r="Z133" i="1"/>
  <c r="AE133" i="1"/>
  <c r="AK133" i="1"/>
  <c r="K134" i="1"/>
  <c r="P134" i="1"/>
  <c r="V134" i="1"/>
  <c r="AA134" i="1"/>
  <c r="AF134" i="1"/>
  <c r="AH135" i="1"/>
  <c r="AD135" i="1"/>
  <c r="Z135" i="1"/>
  <c r="V135" i="1"/>
  <c r="R135" i="1"/>
  <c r="N135" i="1"/>
  <c r="J135" i="1"/>
  <c r="AK135" i="1"/>
  <c r="AG135" i="1"/>
  <c r="AC135" i="1"/>
  <c r="Y135" i="1"/>
  <c r="U135" i="1"/>
  <c r="L135" i="1"/>
  <c r="Q135" i="1"/>
  <c r="X135" i="1"/>
  <c r="AF135" i="1"/>
  <c r="J138" i="1"/>
  <c r="R138" i="1"/>
  <c r="Z138" i="1"/>
  <c r="AH138" i="1"/>
  <c r="K139" i="1"/>
  <c r="S139" i="1"/>
  <c r="AA139" i="1"/>
  <c r="AI139" i="1"/>
  <c r="AI142" i="1"/>
  <c r="AE142" i="1"/>
  <c r="AA142" i="1"/>
  <c r="AH142" i="1"/>
  <c r="AD142" i="1"/>
  <c r="K142" i="1"/>
  <c r="O142" i="1"/>
  <c r="S142" i="1"/>
  <c r="W142" i="1"/>
  <c r="AB142" i="1"/>
  <c r="AJ142" i="1"/>
  <c r="AH152" i="1"/>
  <c r="AD152" i="1"/>
  <c r="Z152" i="1"/>
  <c r="V152" i="1"/>
  <c r="R152" i="1"/>
  <c r="N152" i="1"/>
  <c r="J152" i="1"/>
  <c r="AK152" i="1"/>
  <c r="AG152" i="1"/>
  <c r="AC152" i="1"/>
  <c r="Y152" i="1"/>
  <c r="U152" i="1"/>
  <c r="Q152" i="1"/>
  <c r="M152" i="1"/>
  <c r="I152" i="1"/>
  <c r="AJ152" i="1"/>
  <c r="AF152" i="1"/>
  <c r="AB152" i="1"/>
  <c r="X152" i="1"/>
  <c r="T152" i="1"/>
  <c r="P152" i="1"/>
  <c r="L152" i="1"/>
  <c r="H152" i="1"/>
  <c r="W152" i="1"/>
  <c r="K137" i="1"/>
  <c r="O137" i="1"/>
  <c r="S137" i="1"/>
  <c r="W137" i="1"/>
  <c r="AA137" i="1"/>
  <c r="AE137" i="1"/>
  <c r="AI137" i="1"/>
  <c r="AH140" i="1"/>
  <c r="K141" i="1"/>
  <c r="O141" i="1"/>
  <c r="S141" i="1"/>
  <c r="W141" i="1"/>
  <c r="AA141" i="1"/>
  <c r="AE141" i="1"/>
  <c r="AI141" i="1"/>
  <c r="H142" i="1"/>
  <c r="L142" i="1"/>
  <c r="P142" i="1"/>
  <c r="T142" i="1"/>
  <c r="X142" i="1"/>
  <c r="AC142" i="1"/>
  <c r="AK142" i="1"/>
  <c r="AH145" i="1"/>
  <c r="AD145" i="1"/>
  <c r="Z145" i="1"/>
  <c r="V145" i="1"/>
  <c r="R145" i="1"/>
  <c r="N145" i="1"/>
  <c r="J145" i="1"/>
  <c r="AK145" i="1"/>
  <c r="AG145" i="1"/>
  <c r="AC145" i="1"/>
  <c r="Y145" i="1"/>
  <c r="U145" i="1"/>
  <c r="Q145" i="1"/>
  <c r="M145" i="1"/>
  <c r="I145" i="1"/>
  <c r="O145" i="1"/>
  <c r="W145" i="1"/>
  <c r="AE145" i="1"/>
  <c r="K152" i="1"/>
  <c r="AA152" i="1"/>
  <c r="K136" i="1"/>
  <c r="O136" i="1"/>
  <c r="S136" i="1"/>
  <c r="W136" i="1"/>
  <c r="AA136" i="1"/>
  <c r="AE136" i="1"/>
  <c r="H137" i="1"/>
  <c r="L137" i="1"/>
  <c r="P137" i="1"/>
  <c r="T137" i="1"/>
  <c r="X137" i="1"/>
  <c r="AB137" i="1"/>
  <c r="AF137" i="1"/>
  <c r="K140" i="1"/>
  <c r="O140" i="1"/>
  <c r="S140" i="1"/>
  <c r="W140" i="1"/>
  <c r="AA140" i="1"/>
  <c r="AE140" i="1"/>
  <c r="H141" i="1"/>
  <c r="L141" i="1"/>
  <c r="P141" i="1"/>
  <c r="T141" i="1"/>
  <c r="X141" i="1"/>
  <c r="AB141" i="1"/>
  <c r="AF141" i="1"/>
  <c r="I142" i="1"/>
  <c r="M142" i="1"/>
  <c r="Q142" i="1"/>
  <c r="U142" i="1"/>
  <c r="Y142" i="1"/>
  <c r="AF142" i="1"/>
  <c r="AK144" i="1"/>
  <c r="AG144" i="1"/>
  <c r="AC144" i="1"/>
  <c r="Y144" i="1"/>
  <c r="U144" i="1"/>
  <c r="Q144" i="1"/>
  <c r="M144" i="1"/>
  <c r="I144" i="1"/>
  <c r="AJ144" i="1"/>
  <c r="AF144" i="1"/>
  <c r="AB144" i="1"/>
  <c r="X144" i="1"/>
  <c r="T144" i="1"/>
  <c r="P144" i="1"/>
  <c r="L144" i="1"/>
  <c r="H144" i="1"/>
  <c r="O144" i="1"/>
  <c r="W144" i="1"/>
  <c r="AE144" i="1"/>
  <c r="H145" i="1"/>
  <c r="P145" i="1"/>
  <c r="X145" i="1"/>
  <c r="AF145" i="1"/>
  <c r="AH148" i="1"/>
  <c r="AD148" i="1"/>
  <c r="Z148" i="1"/>
  <c r="V148" i="1"/>
  <c r="R148" i="1"/>
  <c r="N148" i="1"/>
  <c r="J148" i="1"/>
  <c r="AK148" i="1"/>
  <c r="AG148" i="1"/>
  <c r="AC148" i="1"/>
  <c r="Y148" i="1"/>
  <c r="U148" i="1"/>
  <c r="Q148" i="1"/>
  <c r="M148" i="1"/>
  <c r="I148" i="1"/>
  <c r="AJ148" i="1"/>
  <c r="AF148" i="1"/>
  <c r="AB148" i="1"/>
  <c r="X148" i="1"/>
  <c r="T148" i="1"/>
  <c r="P148" i="1"/>
  <c r="L148" i="1"/>
  <c r="H148" i="1"/>
  <c r="W148" i="1"/>
  <c r="O152" i="1"/>
  <c r="AE152" i="1"/>
  <c r="K143" i="1"/>
  <c r="O143" i="1"/>
  <c r="S143" i="1"/>
  <c r="W143" i="1"/>
  <c r="AA143" i="1"/>
  <c r="AE143" i="1"/>
  <c r="AI143" i="1"/>
  <c r="J146" i="1"/>
  <c r="N146" i="1"/>
  <c r="R146" i="1"/>
  <c r="V146" i="1"/>
  <c r="Z146" i="1"/>
  <c r="AD146" i="1"/>
  <c r="AH146" i="1"/>
  <c r="K147" i="1"/>
  <c r="O147" i="1"/>
  <c r="S147" i="1"/>
  <c r="W147" i="1"/>
  <c r="AA147" i="1"/>
  <c r="AE147" i="1"/>
  <c r="AI147" i="1"/>
  <c r="I149" i="1"/>
  <c r="M149" i="1"/>
  <c r="Q149" i="1"/>
  <c r="U149" i="1"/>
  <c r="Y149" i="1"/>
  <c r="AC149" i="1"/>
  <c r="AG149" i="1"/>
  <c r="AK149" i="1"/>
  <c r="J150" i="1"/>
  <c r="N150" i="1"/>
  <c r="R150" i="1"/>
  <c r="V150" i="1"/>
  <c r="Z150" i="1"/>
  <c r="AD150" i="1"/>
  <c r="AH150" i="1"/>
  <c r="K151" i="1"/>
  <c r="O151" i="1"/>
  <c r="S151" i="1"/>
  <c r="W151" i="1"/>
  <c r="AA151" i="1"/>
  <c r="AE151" i="1"/>
  <c r="AI151" i="1"/>
  <c r="I153" i="1"/>
  <c r="M153" i="1"/>
  <c r="R153" i="1"/>
  <c r="Y153" i="1"/>
  <c r="AH154" i="1"/>
  <c r="AD154" i="1"/>
  <c r="Z154" i="1"/>
  <c r="V154" i="1"/>
  <c r="R154" i="1"/>
  <c r="N154" i="1"/>
  <c r="J154" i="1"/>
  <c r="AK154" i="1"/>
  <c r="AG154" i="1"/>
  <c r="AC154" i="1"/>
  <c r="Y154" i="1"/>
  <c r="U154" i="1"/>
  <c r="Q154" i="1"/>
  <c r="M154" i="1"/>
  <c r="I154" i="1"/>
  <c r="AJ154" i="1"/>
  <c r="AF154" i="1"/>
  <c r="AB154" i="1"/>
  <c r="X154" i="1"/>
  <c r="T154" i="1"/>
  <c r="P154" i="1"/>
  <c r="L154" i="1"/>
  <c r="H154" i="1"/>
  <c r="W154" i="1"/>
  <c r="O158" i="1"/>
  <c r="O166" i="1"/>
  <c r="H143" i="1"/>
  <c r="L143" i="1"/>
  <c r="P143" i="1"/>
  <c r="T143" i="1"/>
  <c r="X143" i="1"/>
  <c r="AB143" i="1"/>
  <c r="AF143" i="1"/>
  <c r="K146" i="1"/>
  <c r="O146" i="1"/>
  <c r="S146" i="1"/>
  <c r="W146" i="1"/>
  <c r="AA146" i="1"/>
  <c r="AE146" i="1"/>
  <c r="H147" i="1"/>
  <c r="L147" i="1"/>
  <c r="P147" i="1"/>
  <c r="T147" i="1"/>
  <c r="X147" i="1"/>
  <c r="AB147" i="1"/>
  <c r="AF147" i="1"/>
  <c r="J149" i="1"/>
  <c r="N149" i="1"/>
  <c r="R149" i="1"/>
  <c r="V149" i="1"/>
  <c r="Z149" i="1"/>
  <c r="AD149" i="1"/>
  <c r="AH149" i="1"/>
  <c r="K150" i="1"/>
  <c r="O150" i="1"/>
  <c r="S150" i="1"/>
  <c r="W150" i="1"/>
  <c r="AA150" i="1"/>
  <c r="AE150" i="1"/>
  <c r="H151" i="1"/>
  <c r="L151" i="1"/>
  <c r="P151" i="1"/>
  <c r="T151" i="1"/>
  <c r="X151" i="1"/>
  <c r="AB151" i="1"/>
  <c r="AF151" i="1"/>
  <c r="J153" i="1"/>
  <c r="N153" i="1"/>
  <c r="T153" i="1"/>
  <c r="AA154" i="1"/>
  <c r="Z162" i="1"/>
  <c r="V162" i="1"/>
  <c r="R162" i="1"/>
  <c r="N162" i="1"/>
  <c r="J162" i="1"/>
  <c r="Y162" i="1"/>
  <c r="U162" i="1"/>
  <c r="Q162" i="1"/>
  <c r="M162" i="1"/>
  <c r="I162" i="1"/>
  <c r="X162" i="1"/>
  <c r="T162" i="1"/>
  <c r="P162" i="1"/>
  <c r="L162" i="1"/>
  <c r="H162" i="1"/>
  <c r="W162" i="1"/>
  <c r="K149" i="1"/>
  <c r="O149" i="1"/>
  <c r="S149" i="1"/>
  <c r="W149" i="1"/>
  <c r="AA149" i="1"/>
  <c r="AE149" i="1"/>
  <c r="AK153" i="1"/>
  <c r="AG153" i="1"/>
  <c r="AC153" i="1"/>
  <c r="AJ153" i="1"/>
  <c r="AF153" i="1"/>
  <c r="AB153" i="1"/>
  <c r="X153" i="1"/>
  <c r="AI153" i="1"/>
  <c r="AE153" i="1"/>
  <c r="AA153" i="1"/>
  <c r="W153" i="1"/>
  <c r="S153" i="1"/>
  <c r="O153" i="1"/>
  <c r="K153" i="1"/>
  <c r="P153" i="1"/>
  <c r="U153" i="1"/>
  <c r="AD153" i="1"/>
  <c r="Z158" i="1"/>
  <c r="V158" i="1"/>
  <c r="R158" i="1"/>
  <c r="N158" i="1"/>
  <c r="J158" i="1"/>
  <c r="Y158" i="1"/>
  <c r="U158" i="1"/>
  <c r="Q158" i="1"/>
  <c r="M158" i="1"/>
  <c r="I158" i="1"/>
  <c r="X158" i="1"/>
  <c r="T158" i="1"/>
  <c r="P158" i="1"/>
  <c r="L158" i="1"/>
  <c r="H158" i="1"/>
  <c r="W158" i="1"/>
  <c r="AA162" i="1"/>
  <c r="R166" i="1"/>
  <c r="N166" i="1"/>
  <c r="J166" i="1"/>
  <c r="U166" i="1"/>
  <c r="Q166" i="1"/>
  <c r="M166" i="1"/>
  <c r="I166" i="1"/>
  <c r="T166" i="1"/>
  <c r="P166" i="1"/>
  <c r="L166" i="1"/>
  <c r="H166" i="1"/>
  <c r="I155" i="1"/>
  <c r="M155" i="1"/>
  <c r="Q155" i="1"/>
  <c r="U155" i="1"/>
  <c r="Y155" i="1"/>
  <c r="AC155" i="1"/>
  <c r="AG155" i="1"/>
  <c r="AK155" i="1"/>
  <c r="K157" i="1"/>
  <c r="O157" i="1"/>
  <c r="S157" i="1"/>
  <c r="W157" i="1"/>
  <c r="AA157" i="1"/>
  <c r="AE157" i="1"/>
  <c r="AI157" i="1"/>
  <c r="K159" i="1"/>
  <c r="O159" i="1"/>
  <c r="S159" i="1"/>
  <c r="W159" i="1"/>
  <c r="AA159" i="1"/>
  <c r="I161" i="1"/>
  <c r="M161" i="1"/>
  <c r="Q161" i="1"/>
  <c r="U161" i="1"/>
  <c r="Y161" i="1"/>
  <c r="K163" i="1"/>
  <c r="O163" i="1"/>
  <c r="S163" i="1"/>
  <c r="W163" i="1"/>
  <c r="AA163" i="1"/>
  <c r="K165" i="1"/>
  <c r="O165" i="1"/>
  <c r="S165" i="1"/>
  <c r="I167" i="1"/>
  <c r="M167" i="1"/>
  <c r="Q167" i="1"/>
  <c r="U167" i="1"/>
  <c r="K169" i="1"/>
  <c r="O169" i="1"/>
  <c r="S169" i="1"/>
  <c r="J155" i="1"/>
  <c r="N155" i="1"/>
  <c r="R155" i="1"/>
  <c r="V155" i="1"/>
  <c r="Z155" i="1"/>
  <c r="AD155" i="1"/>
  <c r="AH155" i="1"/>
  <c r="K156" i="1"/>
  <c r="O156" i="1"/>
  <c r="S156" i="1"/>
  <c r="W156" i="1"/>
  <c r="AA156" i="1"/>
  <c r="AE156" i="1"/>
  <c r="H157" i="1"/>
  <c r="L157" i="1"/>
  <c r="P157" i="1"/>
  <c r="T157" i="1"/>
  <c r="X157" i="1"/>
  <c r="AB157" i="1"/>
  <c r="AF157" i="1"/>
  <c r="AJ157" i="1"/>
  <c r="H159" i="1"/>
  <c r="L159" i="1"/>
  <c r="P159" i="1"/>
  <c r="T159" i="1"/>
  <c r="X159" i="1"/>
  <c r="K160" i="1"/>
  <c r="O160" i="1"/>
  <c r="S160" i="1"/>
  <c r="W160" i="1"/>
  <c r="J161" i="1"/>
  <c r="N161" i="1"/>
  <c r="R161" i="1"/>
  <c r="V161" i="1"/>
  <c r="Z161" i="1"/>
  <c r="H163" i="1"/>
  <c r="L163" i="1"/>
  <c r="P163" i="1"/>
  <c r="T163" i="1"/>
  <c r="X163" i="1"/>
  <c r="K164" i="1"/>
  <c r="O164" i="1"/>
  <c r="H165" i="1"/>
  <c r="L165" i="1"/>
  <c r="P165" i="1"/>
  <c r="T165" i="1"/>
  <c r="J167" i="1"/>
  <c r="N167" i="1"/>
  <c r="R167" i="1"/>
  <c r="K168" i="1"/>
  <c r="O168" i="1"/>
  <c r="H169" i="1"/>
  <c r="L169" i="1"/>
  <c r="P169" i="1"/>
  <c r="T169" i="1"/>
  <c r="K155" i="1"/>
  <c r="O155" i="1"/>
  <c r="S155" i="1"/>
  <c r="W155" i="1"/>
  <c r="AA155" i="1"/>
  <c r="AE155" i="1"/>
  <c r="M157" i="1"/>
  <c r="Q157" i="1"/>
  <c r="U157" i="1"/>
  <c r="Y157" i="1"/>
  <c r="AC157" i="1"/>
  <c r="AG157" i="1"/>
  <c r="M159" i="1"/>
  <c r="Q159" i="1"/>
  <c r="U159" i="1"/>
  <c r="K161" i="1"/>
  <c r="O161" i="1"/>
  <c r="S161" i="1"/>
  <c r="W161" i="1"/>
  <c r="I163" i="1"/>
  <c r="M163" i="1"/>
  <c r="Q163" i="1"/>
  <c r="U163" i="1"/>
  <c r="M165" i="1"/>
  <c r="Q165" i="1"/>
  <c r="K167" i="1"/>
  <c r="O167" i="1"/>
  <c r="I169" i="1"/>
  <c r="M169" i="1"/>
  <c r="Q169" i="1"/>
  <c r="G110" i="1" l="1"/>
  <c r="H110" i="1" s="1"/>
  <c r="G102" i="1"/>
  <c r="H102" i="1" s="1"/>
  <c r="G90" i="1"/>
  <c r="H90" i="1" s="1"/>
  <c r="G113" i="1"/>
  <c r="H113" i="1" s="1"/>
  <c r="G101" i="1"/>
  <c r="H101" i="1" s="1"/>
  <c r="G97" i="1"/>
  <c r="H97" i="1" s="1"/>
  <c r="G93" i="1"/>
  <c r="H93" i="1" s="1"/>
  <c r="G89" i="1"/>
  <c r="H89" i="1" s="1"/>
  <c r="G85" i="1"/>
  <c r="H85" i="1" s="1"/>
  <c r="G106" i="1"/>
  <c r="H106" i="1" s="1"/>
  <c r="G94" i="1"/>
  <c r="H94" i="1" s="1"/>
  <c r="G82" i="1"/>
  <c r="H82" i="1" s="1"/>
  <c r="G105" i="1"/>
  <c r="H105" i="1" s="1"/>
  <c r="G108" i="1"/>
  <c r="H108" i="1" s="1"/>
  <c r="G100" i="1"/>
  <c r="H100" i="1" s="1"/>
  <c r="G92" i="1"/>
  <c r="H92" i="1" s="1"/>
  <c r="G84" i="1"/>
  <c r="H84" i="1" s="1"/>
  <c r="G114" i="1"/>
  <c r="H114" i="1" s="1"/>
  <c r="G98" i="1"/>
  <c r="H98" i="1" s="1"/>
  <c r="G86" i="1"/>
  <c r="H86" i="1" s="1"/>
  <c r="G109" i="1"/>
  <c r="H109" i="1" s="1"/>
  <c r="G112" i="1"/>
  <c r="H112" i="1" s="1"/>
  <c r="G104" i="1"/>
  <c r="H104" i="1" s="1"/>
  <c r="G96" i="1"/>
  <c r="H96" i="1" s="1"/>
  <c r="G88" i="1"/>
  <c r="H88" i="1" s="1"/>
  <c r="G111" i="1"/>
  <c r="H111" i="1" s="1"/>
  <c r="G99" i="1"/>
  <c r="H99" i="1" s="1"/>
  <c r="G83" i="1"/>
  <c r="H83" i="1" s="1"/>
  <c r="G81" i="1"/>
  <c r="H81" i="1" s="1"/>
  <c r="G103" i="1"/>
  <c r="H103" i="1" s="1"/>
  <c r="G91" i="1"/>
  <c r="H91" i="1" s="1"/>
  <c r="G80" i="1"/>
  <c r="H80" i="1" s="1"/>
  <c r="C82" i="1"/>
  <c r="C9" i="1" s="1"/>
  <c r="D25" i="1" s="1"/>
  <c r="F48" i="1" s="1"/>
  <c r="J48" i="1" s="1"/>
  <c r="G107" i="1"/>
  <c r="H107" i="1" s="1"/>
  <c r="G95" i="1"/>
  <c r="H95" i="1" s="1"/>
  <c r="G87" i="1"/>
  <c r="H87" i="1" s="1"/>
  <c r="I116" i="1"/>
  <c r="I117" i="1" s="1"/>
  <c r="G116" i="1" l="1"/>
  <c r="G117" i="1" s="1"/>
  <c r="H116" i="1"/>
  <c r="H117" i="1" s="1"/>
  <c r="J50" i="1"/>
  <c r="J49" i="1"/>
  <c r="D31" i="1"/>
  <c r="H31" i="1" l="1"/>
  <c r="C15" i="1"/>
  <c r="D32" i="1"/>
  <c r="G54" i="1"/>
  <c r="J51" i="1"/>
  <c r="D34" i="1" s="1"/>
  <c r="D33" i="1"/>
  <c r="C16" i="1" l="1"/>
  <c r="H32" i="1"/>
  <c r="H33" i="1"/>
  <c r="C17" i="1"/>
  <c r="D74" i="1"/>
  <c r="G55" i="1"/>
  <c r="G56" i="1" s="1"/>
  <c r="G57" i="1" s="1"/>
  <c r="G58" i="1" s="1"/>
  <c r="G59" i="1" s="1"/>
  <c r="G60" i="1" s="1"/>
  <c r="D75" i="1"/>
  <c r="H34" i="1"/>
  <c r="C18" i="1"/>
  <c r="E75" i="1" l="1"/>
  <c r="F75" i="1" s="1"/>
  <c r="G61" i="1"/>
  <c r="G62" i="1" s="1"/>
  <c r="E74" i="1"/>
  <c r="F74" i="1" s="1"/>
  <c r="H36" i="1" s="1"/>
  <c r="G63" i="1" l="1"/>
  <c r="G64" i="1" s="1"/>
  <c r="D36" i="1"/>
  <c r="C20" i="1"/>
  <c r="G65" i="1" l="1"/>
  <c r="G66" i="1" s="1"/>
  <c r="G67" i="1" s="1"/>
  <c r="G68" i="1" s="1"/>
  <c r="G71" i="1" s="1"/>
  <c r="H35" i="1" l="1"/>
  <c r="H37" i="1" s="1"/>
  <c r="D35" i="1"/>
  <c r="C19" i="1" l="1"/>
  <c r="C21" i="1" s="1"/>
  <c r="D37" i="1"/>
</calcChain>
</file>

<file path=xl/sharedStrings.xml><?xml version="1.0" encoding="utf-8"?>
<sst xmlns="http://schemas.openxmlformats.org/spreadsheetml/2006/main" count="125" uniqueCount="104">
  <si>
    <t>BPS No</t>
  </si>
  <si>
    <t xml:space="preserve">Last Basic Pay </t>
  </si>
  <si>
    <t>Personal Pay (PP) If any</t>
  </si>
  <si>
    <t>Ardali Allowance (If Any)</t>
  </si>
  <si>
    <t xml:space="preserve">Date of Retirement </t>
  </si>
  <si>
    <t xml:space="preserve">Date of Birth </t>
  </si>
  <si>
    <t>Date of Joining Govt Service</t>
  </si>
  <si>
    <t xml:space="preserve">Average Basic Pay Last 24 Months </t>
  </si>
  <si>
    <t>Usual Increment (if Any)</t>
  </si>
  <si>
    <t>Average Basic Pay in Case you Promoted, Upgraded or Granted Time Scale During Last 24 Months (Leave with ZERO if NO)</t>
  </si>
  <si>
    <t>Total Length of Service</t>
  </si>
  <si>
    <t>Age at the Time of Retirement</t>
  </si>
  <si>
    <t>Age Rate Reduction</t>
  </si>
  <si>
    <t>Gross Pension</t>
  </si>
  <si>
    <t>65% Pesnion</t>
  </si>
  <si>
    <t>35% Pension</t>
  </si>
  <si>
    <t>Commute</t>
  </si>
  <si>
    <t xml:space="preserve">Pension without Medical </t>
  </si>
  <si>
    <t xml:space="preserve">Medical </t>
  </si>
  <si>
    <t xml:space="preserve">Net Home Take Pension </t>
  </si>
  <si>
    <t>Basic Pay</t>
  </si>
  <si>
    <t>Enter Your Basic Pay (Also add Senior Post Allowance, Personal Pay, Usual Increment (If any) Usual Increment is allowed if you retired on or after 1st June</t>
  </si>
  <si>
    <t>Total Service</t>
  </si>
  <si>
    <t>If the service is 6 months or more than a full year then one year will be added in it (Don’t Enter more than 30 if the service exceeds 30 years)</t>
  </si>
  <si>
    <t>Age Rate</t>
  </si>
  <si>
    <t>See the Table for Age Rate (If the age is even a single day more than a full year then the next year will be taken for age rate</t>
  </si>
  <si>
    <t>Ardali Allowance (if any)</t>
  </si>
  <si>
    <t>Age Next B.Day</t>
  </si>
  <si>
    <t>No. of year purchased</t>
  </si>
  <si>
    <t>For BPS-16 to 22</t>
  </si>
  <si>
    <t>For BPS-01 to 15</t>
  </si>
  <si>
    <t>RESULTS</t>
  </si>
  <si>
    <t>www.glxspace.com</t>
  </si>
  <si>
    <t xml:space="preserve">If age C13 is 60 then C14 is 0, If age C13 is 59Y, 6M or more then C14 is 1.5%, If age C13 is 59Y, and less than 6 months then C14 is 3%. If age C13 is 58Y, and 6 months or more then C14 is 4.5%. If age C13 is 58Y, and less than 6 months then C14 is 6%. This will continue but maximum deduction 20% </t>
  </si>
  <si>
    <t xml:space="preserve">and if 58 then 6%, same for 58 years plus less than 6 months, and if 58+ more than 6 months difference then deduct 4.5%. and so on but maximum 20%. If age 53 then 20% and if 52, 51, 50 or less, then 20% reduce the value in C13. If complete 60 years age at the time of retirement then no reduction. </t>
  </si>
  <si>
    <t xml:space="preserve">Note: </t>
  </si>
  <si>
    <t>Only Enter Basic Pay, Total Service &amp; Age Rate</t>
  </si>
  <si>
    <t>Pension &amp; Commute Calculator</t>
  </si>
  <si>
    <t>Pay</t>
  </si>
  <si>
    <t>Service</t>
  </si>
  <si>
    <t>Enter Your Pay &amp; Service( Dno't Enter Service more than 30)</t>
  </si>
  <si>
    <t>Commuted</t>
  </si>
  <si>
    <t>Enter Age Rate (See the Table)</t>
  </si>
  <si>
    <t>65% Pension of Gross Pension</t>
  </si>
  <si>
    <t>01.07.11      15%</t>
  </si>
  <si>
    <t>1/7/2015 7.5%</t>
  </si>
  <si>
    <t>01-07-2022 (15%)</t>
  </si>
  <si>
    <t>01/07/2023 (17.5%)</t>
  </si>
  <si>
    <t>01/07/2024 (15%)</t>
  </si>
  <si>
    <t>01/07/2025 (7%)</t>
  </si>
  <si>
    <t>01/07/2026 (7%)</t>
  </si>
  <si>
    <t>Ardali Allowance</t>
  </si>
  <si>
    <t>Total Pension (ex Medical)</t>
  </si>
  <si>
    <t xml:space="preserve">Medical Allowance </t>
  </si>
  <si>
    <t xml:space="preserve">Previous </t>
  </si>
  <si>
    <t>2015 Increase MA</t>
  </si>
  <si>
    <t>Total</t>
  </si>
  <si>
    <t>BPS-01 to BPS-15</t>
  </si>
  <si>
    <t>BPS-16 to BPS-22</t>
  </si>
  <si>
    <t>Average Basic Pay Calculator (24 Months)</t>
  </si>
  <si>
    <t>Month-wise Basic Pay &amp; PP — Last 36 Months</t>
  </si>
  <si>
    <t>BPS of Employee (Enter 1 to 22)</t>
  </si>
  <si>
    <t>Sr No</t>
  </si>
  <si>
    <t xml:space="preserve">Month </t>
  </si>
  <si>
    <t>Basic Pay (BPS)</t>
  </si>
  <si>
    <t>Personal Pay (PP)</t>
  </si>
  <si>
    <t>Total Basic Pay + PP</t>
  </si>
  <si>
    <t xml:space="preserve">Last Basic Pay without Usual Increment </t>
  </si>
  <si>
    <t>Average of Last 24 Months Basic Pay</t>
  </si>
  <si>
    <t>Note</t>
  </si>
  <si>
    <t>This calculator will work till any other pay scale revision after July 2026</t>
  </si>
  <si>
    <t xml:space="preserve">If You Promoted /Upgraded or Given Time Scale during the last 24 months. This calculator will not give correct Average Basic Pay </t>
  </si>
  <si>
    <t>https://www.glxspace.com</t>
  </si>
  <si>
    <t>Average (36 Months)</t>
  </si>
  <si>
    <t xml:space="preserve">Revised Pay Scale Chart 2026 </t>
  </si>
  <si>
    <t>BPS</t>
  </si>
  <si>
    <t xml:space="preserve">Pay Scale </t>
  </si>
  <si>
    <t xml:space="preserve">Initial </t>
  </si>
  <si>
    <t>Inc</t>
  </si>
  <si>
    <t xml:space="preserve">Last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</si>
  <si>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</si>
  <si>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</si>
  <si>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</si>
  <si>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</si>
  <si>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</si>
  <si>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</si>
  <si>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</si>
  <si>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</si>
  <si>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</si>
  <si>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</si>
  <si>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</si>
  <si>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</si>
  <si>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</si>
  <si>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</si>
  <si>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</si>
  <si>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</si>
  <si>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</si>
  <si>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</si>
  <si>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</si>
  <si>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BPS-20</t>
  </si>
  <si>
    <t>BPS-21</t>
  </si>
  <si>
    <t>BPS-22</t>
  </si>
  <si>
    <t>Age Rate Table</t>
  </si>
  <si>
    <t>Pension Calculator 2026-27 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</si>
</sst>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mmm\-yyyy"/>
    <numFmt numFmtId="166" formatCode="#,##0.0000"/>
    <numFmt numFmtId="167" formatCode="0.0\%"/>
  </numFmts>
  <fonts count="48" x14ac:knownFonts="1">
    <font>
      <sz val="11"/>
      <color theme="1"/>
      <name val="Calibri"/>
      <charset val="1"/>
    </font>
    <font>
      <sz val="11"/>
      <color theme="10"/>
      <name val="Calibri"/>
      <charset val="1"/>
    </font>
    <font>
      <sz val="11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sz val="18"/>
      <name val="Arial"/>
      <family val="2"/>
      <charset val="1"/>
    </font>
    <font>
      <sz val="18"/>
      <color theme="9" tint="-0.249977111117893"/>
      <name val="Arial"/>
      <family val="2"/>
      <charset val="1"/>
    </font>
    <font>
      <sz val="14"/>
      <name val="Arial"/>
      <family val="2"/>
      <charset val="1"/>
    </font>
    <font>
      <sz val="10"/>
      <name val="Arial"/>
      <family val="2"/>
      <charset val="1"/>
    </font>
    <font>
      <b/>
      <sz val="16"/>
      <name val="Arial"/>
      <family val="2"/>
      <charset val="1"/>
    </font>
    <font>
      <sz val="8"/>
      <name val="Arial"/>
      <family val="2"/>
      <charset val="1"/>
    </font>
    <font>
      <b/>
      <sz val="14"/>
      <name val="Arial"/>
      <family val="2"/>
      <charset val="1"/>
    </font>
    <font>
      <u/>
      <sz val="11"/>
      <color theme="10"/>
      <name val="Calibri"/>
      <charset val="1"/>
    </font>
    <font>
      <sz val="10"/>
      <color rgb="FFFF0000"/>
      <name val="Arial"/>
      <family val="2"/>
      <charset val="1"/>
    </font>
    <font>
      <sz val="14"/>
      <color rgb="FF0070C0"/>
      <name val="Arial"/>
      <family val="2"/>
      <charset val="1"/>
    </font>
    <font>
      <sz val="10"/>
      <color rgb="FFFFFF00"/>
      <name val="Arial"/>
      <family val="2"/>
      <charset val="1"/>
    </font>
    <font>
      <sz val="14"/>
      <color rgb="FFFFFF00"/>
      <name val="Arial"/>
      <family val="2"/>
      <charset val="1"/>
    </font>
    <font>
      <b/>
      <sz val="20"/>
      <color rgb="FFFF000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20"/>
      <color theme="1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4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sz val="22"/>
      <color rgb="FFFF0000"/>
      <name val="Calibri"/>
      <family val="2"/>
      <charset val="1"/>
    </font>
    <font>
      <sz val="16"/>
      <color rgb="FFFF0000"/>
      <name val="Calibri"/>
      <charset val="1"/>
    </font>
    <font>
      <sz val="20"/>
      <color rgb="FFFF0000"/>
      <name val="Calibri"/>
      <family val="2"/>
      <charset val="1"/>
    </font>
    <font>
      <sz val="18"/>
      <color rgb="FFFF0000"/>
      <name val="Calibri"/>
      <family val="2"/>
      <charset val="1"/>
    </font>
    <font>
      <b/>
      <sz val="22"/>
      <color theme="9" tint="-0.499984740745262"/>
      <name val="Calibri"/>
      <family val="2"/>
      <charset val="1"/>
    </font>
    <font>
      <b/>
      <sz val="11"/>
      <color theme="1"/>
      <name val="Calibri"/>
      <charset val="1"/>
    </font>
    <font>
      <b/>
      <sz val="14"/>
      <color theme="1"/>
      <name val="Calibri"/>
      <charset val="1"/>
    </font>
    <font>
      <sz val="11"/>
      <color theme="1"/>
      <name val="Cambria"/>
      <charset val="1"/>
    </font>
    <font>
      <sz val="28"/>
      <color rgb="FFFF0000"/>
      <name val="Calibri"/>
      <charset val="1"/>
    </font>
    <font>
      <sz val="14"/>
      <color rgb="FFFF0000"/>
      <name val="Calibri"/>
      <family val="2"/>
      <charset val="1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  <charset val="1"/>
    </font>
    <font>
      <b/>
      <sz val="16"/>
      <color theme="1"/>
      <name val="Arial"/>
      <family val="2"/>
      <charset val="1"/>
    </font>
    <font>
      <u/>
      <sz val="18"/>
      <color rgb="FFFF0000"/>
      <name val="Calibri"/>
      <family val="2"/>
    </font>
    <font>
      <sz val="26"/>
      <color rgb="FFFFC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theme="3" tint="0.59987182226020086"/>
        <bgColor rgb="FF9DC3E6"/>
      </patternFill>
    </fill>
    <fill>
      <patternFill patternType="solid">
        <fgColor theme="4" tint="0.39988402966399123"/>
        <bgColor rgb="FFADB9CA"/>
      </patternFill>
    </fill>
    <fill>
      <patternFill patternType="solid">
        <fgColor rgb="FFC00000"/>
        <bgColor rgb="FFFF0000"/>
      </patternFill>
    </fill>
    <fill>
      <patternFill patternType="solid">
        <fgColor rgb="FF993366"/>
        <bgColor rgb="FF993366"/>
      </patternFill>
    </fill>
    <fill>
      <patternFill patternType="solid">
        <fgColor rgb="FFFF0000"/>
        <bgColor rgb="FFC00000"/>
      </patternFill>
    </fill>
    <fill>
      <patternFill patternType="solid">
        <fgColor rgb="FF1F4E78"/>
        <bgColor rgb="FF003366"/>
      </patternFill>
    </fill>
    <fill>
      <patternFill patternType="solid">
        <fgColor rgb="FF92D050"/>
        <bgColor rgb="FFADB9CA"/>
      </patternFill>
    </fill>
    <fill>
      <patternFill patternType="solid">
        <fgColor rgb="FFD9EAF7"/>
        <bgColor rgb="FFEDEDED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6" tint="0.79979857783745845"/>
        <bgColor rgb="FFD9EAF7"/>
      </patternFill>
    </fill>
    <fill>
      <patternFill patternType="solid">
        <fgColor theme="5" tint="0.79979857783745845"/>
        <bgColor rgb="FFFFF2CC"/>
      </patternFill>
    </fill>
    <fill>
      <patternFill patternType="solid">
        <fgColor theme="7" tint="0.79979857783745845"/>
        <bgColor rgb="FFFBE5D6"/>
      </patternFill>
    </fill>
    <fill>
      <patternFill patternType="solid">
        <fgColor theme="7" tint="0.59968871120334488"/>
        <bgColor rgb="FFFFF2CC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DEDED"/>
      </patternFill>
    </fill>
    <fill>
      <patternFill patternType="solid">
        <fgColor theme="5" tint="0.79998168889431442"/>
        <bgColor rgb="FFEDEDED"/>
      </patternFill>
    </fill>
    <fill>
      <patternFill patternType="solid">
        <fgColor theme="8" tint="0.79998168889431442"/>
        <bgColor rgb="FFEDEDED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0" borderId="1" xfId="0" applyNumberForma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6" fillId="0" borderId="0" xfId="0" applyFont="1" applyProtection="1"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9" fontId="7" fillId="2" borderId="1" xfId="0" applyNumberFormat="1" applyFont="1" applyFill="1" applyBorder="1" applyProtection="1">
      <protection locked="0"/>
    </xf>
    <xf numFmtId="0" fontId="1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4" fontId="7" fillId="2" borderId="1" xfId="0" applyNumberFormat="1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9" fontId="7" fillId="2" borderId="0" xfId="0" applyNumberFormat="1" applyFont="1" applyFill="1" applyProtection="1">
      <protection locked="0"/>
    </xf>
    <xf numFmtId="9" fontId="0" fillId="0" borderId="0" xfId="0" applyNumberFormat="1" applyProtection="1">
      <protection locked="0"/>
    </xf>
    <xf numFmtId="0" fontId="17" fillId="2" borderId="0" xfId="0" applyFont="1" applyFill="1" applyProtection="1">
      <protection locked="0"/>
    </xf>
    <xf numFmtId="0" fontId="17" fillId="0" borderId="0" xfId="0" applyFont="1" applyProtection="1">
      <protection locked="0"/>
    </xf>
    <xf numFmtId="0" fontId="7" fillId="0" borderId="0" xfId="0" applyFont="1" applyProtection="1">
      <protection locked="0"/>
    </xf>
    <xf numFmtId="164" fontId="7" fillId="2" borderId="0" xfId="0" applyNumberFormat="1" applyFont="1" applyFill="1" applyAlignment="1" applyProtection="1">
      <alignment horizontal="left"/>
      <protection locked="0"/>
    </xf>
    <xf numFmtId="0" fontId="18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Protection="1"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164" fontId="20" fillId="0" borderId="0" xfId="0" applyNumberFormat="1" applyFont="1" applyProtection="1">
      <protection locked="0"/>
    </xf>
    <xf numFmtId="0" fontId="19" fillId="0" borderId="0" xfId="0" applyFont="1" applyAlignment="1" applyProtection="1">
      <alignment horizontal="left"/>
      <protection locked="0"/>
    </xf>
    <xf numFmtId="2" fontId="20" fillId="0" borderId="0" xfId="0" applyNumberFormat="1" applyFont="1" applyAlignment="1" applyProtection="1">
      <alignment horizontal="left"/>
      <protection locked="0"/>
    </xf>
    <xf numFmtId="2" fontId="20" fillId="0" borderId="0" xfId="0" applyNumberFormat="1" applyFont="1" applyProtection="1">
      <protection locked="0"/>
    </xf>
    <xf numFmtId="2" fontId="19" fillId="0" borderId="0" xfId="0" applyNumberFormat="1" applyFont="1" applyAlignment="1" applyProtection="1">
      <alignment horizontal="left"/>
      <protection locked="0"/>
    </xf>
    <xf numFmtId="0" fontId="7" fillId="3" borderId="1" xfId="0" applyFont="1" applyFill="1" applyBorder="1" applyProtection="1">
      <protection locked="0"/>
    </xf>
    <xf numFmtId="166" fontId="7" fillId="5" borderId="1" xfId="0" applyNumberFormat="1" applyFont="1" applyFill="1" applyBorder="1" applyProtection="1">
      <protection locked="0"/>
    </xf>
    <xf numFmtId="0" fontId="41" fillId="17" borderId="1" xfId="0" applyFont="1" applyFill="1" applyBorder="1" applyProtection="1">
      <protection locked="0"/>
    </xf>
    <xf numFmtId="0" fontId="43" fillId="0" borderId="12" xfId="0" applyFont="1" applyBorder="1" applyProtection="1">
      <protection locked="0"/>
    </xf>
    <xf numFmtId="14" fontId="43" fillId="0" borderId="12" xfId="0" applyNumberFormat="1" applyFont="1" applyBorder="1" applyProtection="1">
      <protection locked="0"/>
    </xf>
    <xf numFmtId="0" fontId="43" fillId="18" borderId="12" xfId="0" applyFont="1" applyFill="1" applyBorder="1" applyProtection="1">
      <protection locked="0"/>
    </xf>
    <xf numFmtId="0" fontId="38" fillId="19" borderId="1" xfId="0" applyFont="1" applyFill="1" applyBorder="1" applyAlignment="1" applyProtection="1">
      <alignment wrapText="1"/>
      <protection locked="0"/>
    </xf>
    <xf numFmtId="0" fontId="3" fillId="20" borderId="1" xfId="0" applyFont="1" applyFill="1" applyBorder="1" applyProtection="1">
      <protection locked="0"/>
    </xf>
    <xf numFmtId="0" fontId="44" fillId="20" borderId="1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39" fillId="17" borderId="12" xfId="0" applyFont="1" applyFill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40" fillId="17" borderId="12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47" fillId="23" borderId="7" xfId="0" applyFont="1" applyFill="1" applyBorder="1" applyAlignment="1" applyProtection="1">
      <alignment horizontal="center" wrapText="1"/>
    </xf>
    <xf numFmtId="0" fontId="47" fillId="23" borderId="0" xfId="0" applyFont="1" applyFill="1" applyBorder="1" applyAlignment="1" applyProtection="1">
      <alignment horizontal="center" wrapText="1"/>
    </xf>
    <xf numFmtId="0" fontId="46" fillId="22" borderId="0" xfId="2" applyFont="1" applyFill="1" applyAlignment="1" applyProtection="1">
      <alignment horizontal="center"/>
    </xf>
    <xf numFmtId="3" fontId="3" fillId="21" borderId="1" xfId="0" applyNumberFormat="1" applyFont="1" applyFill="1" applyBorder="1" applyAlignment="1" applyProtection="1">
      <alignment wrapText="1"/>
    </xf>
    <xf numFmtId="4" fontId="3" fillId="21" borderId="1" xfId="0" applyNumberFormat="1" applyFont="1" applyFill="1" applyBorder="1" applyProtection="1"/>
    <xf numFmtId="0" fontId="0" fillId="0" borderId="7" xfId="0" applyBorder="1" applyAlignment="1" applyProtection="1">
      <alignment horizontal="center"/>
    </xf>
    <xf numFmtId="0" fontId="0" fillId="0" borderId="0" xfId="0" applyProtection="1"/>
    <xf numFmtId="4" fontId="44" fillId="21" borderId="1" xfId="0" applyNumberFormat="1" applyFont="1" applyFill="1" applyBorder="1" applyProtection="1"/>
    <xf numFmtId="167" fontId="44" fillId="21" borderId="1" xfId="0" applyNumberFormat="1" applyFont="1" applyFill="1" applyBorder="1" applyProtection="1"/>
    <xf numFmtId="0" fontId="45" fillId="20" borderId="1" xfId="0" applyFont="1" applyFill="1" applyBorder="1" applyProtection="1"/>
    <xf numFmtId="4" fontId="45" fillId="21" borderId="1" xfId="0" applyNumberFormat="1" applyFont="1" applyFill="1" applyBorder="1" applyProtection="1"/>
    <xf numFmtId="0" fontId="2" fillId="0" borderId="0" xfId="0" applyFont="1" applyProtection="1"/>
    <xf numFmtId="4" fontId="0" fillId="0" borderId="0" xfId="0" applyNumberFormat="1" applyProtection="1"/>
    <xf numFmtId="0" fontId="0" fillId="2" borderId="1" xfId="0" applyFill="1" applyBorder="1" applyAlignment="1" applyProtection="1">
      <alignment horizontal="center"/>
    </xf>
    <xf numFmtId="0" fontId="0" fillId="0" borderId="10" xfId="0" applyBorder="1" applyProtection="1"/>
    <xf numFmtId="0" fontId="0" fillId="0" borderId="1" xfId="0" applyBorder="1" applyProtection="1"/>
    <xf numFmtId="0" fontId="8" fillId="6" borderId="1" xfId="0" applyFont="1" applyFill="1" applyBorder="1" applyAlignment="1" applyProtection="1">
      <alignment horizontal="center"/>
    </xf>
    <xf numFmtId="0" fontId="0" fillId="0" borderId="11" xfId="0" applyBorder="1" applyProtection="1"/>
    <xf numFmtId="0" fontId="8" fillId="6" borderId="2" xfId="0" applyFont="1" applyFill="1" applyBorder="1" applyAlignment="1" applyProtection="1">
      <alignment horizontal="center"/>
    </xf>
    <xf numFmtId="0" fontId="0" fillId="0" borderId="2" xfId="0" applyBorder="1" applyProtection="1"/>
    <xf numFmtId="0" fontId="7" fillId="0" borderId="0" xfId="0" applyFont="1" applyProtection="1"/>
    <xf numFmtId="0" fontId="10" fillId="2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6" fillId="7" borderId="1" xfId="0" applyFont="1" applyFill="1" applyBorder="1" applyAlignment="1" applyProtection="1">
      <alignment horizontal="left"/>
    </xf>
    <xf numFmtId="2" fontId="6" fillId="7" borderId="1" xfId="0" applyNumberFormat="1" applyFont="1" applyFill="1" applyBorder="1" applyProtection="1"/>
    <xf numFmtId="0" fontId="6" fillId="2" borderId="1" xfId="0" applyFont="1" applyFill="1" applyBorder="1" applyAlignment="1" applyProtection="1">
      <alignment horizontal="left"/>
    </xf>
    <xf numFmtId="2" fontId="6" fillId="2" borderId="1" xfId="0" applyNumberFormat="1" applyFont="1" applyFill="1" applyBorder="1" applyProtection="1"/>
    <xf numFmtId="0" fontId="12" fillId="2" borderId="1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center"/>
    </xf>
    <xf numFmtId="0" fontId="14" fillId="2" borderId="1" xfId="0" applyFont="1" applyFill="1" applyBorder="1" applyAlignment="1" applyProtection="1">
      <alignment horizontal="left"/>
    </xf>
    <xf numFmtId="2" fontId="15" fillId="2" borderId="1" xfId="0" applyNumberFormat="1" applyFont="1" applyFill="1" applyBorder="1" applyProtection="1"/>
    <xf numFmtId="0" fontId="42" fillId="0" borderId="0" xfId="0" applyFont="1" applyAlignment="1" applyProtection="1">
      <alignment vertical="center"/>
    </xf>
    <xf numFmtId="0" fontId="21" fillId="8" borderId="0" xfId="0" applyFont="1" applyFill="1" applyAlignment="1" applyProtection="1">
      <alignment horizontal="center"/>
    </xf>
    <xf numFmtId="0" fontId="22" fillId="9" borderId="2" xfId="0" applyFont="1" applyFill="1" applyBorder="1" applyAlignment="1" applyProtection="1">
      <alignment horizontal="center" vertical="center"/>
    </xf>
    <xf numFmtId="0" fontId="23" fillId="10" borderId="1" xfId="0" applyFont="1" applyFill="1" applyBorder="1" applyProtection="1"/>
    <xf numFmtId="3" fontId="24" fillId="0" borderId="1" xfId="0" applyNumberFormat="1" applyFont="1" applyBorder="1" applyProtection="1"/>
    <xf numFmtId="0" fontId="25" fillId="11" borderId="1" xfId="0" applyFont="1" applyFill="1" applyBorder="1" applyAlignment="1" applyProtection="1">
      <alignment horizontal="center" vertical="center"/>
    </xf>
    <xf numFmtId="0" fontId="25" fillId="11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165" fontId="26" fillId="0" borderId="1" xfId="0" applyNumberFormat="1" applyFont="1" applyBorder="1" applyAlignment="1" applyProtection="1">
      <alignment horizontal="center"/>
    </xf>
    <xf numFmtId="3" fontId="26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0" fontId="23" fillId="10" borderId="0" xfId="0" applyFont="1" applyFill="1" applyProtection="1"/>
    <xf numFmtId="0" fontId="24" fillId="0" borderId="1" xfId="0" applyFont="1" applyBorder="1" applyProtection="1"/>
    <xf numFmtId="14" fontId="27" fillId="0" borderId="1" xfId="0" applyNumberFormat="1" applyFont="1" applyBorder="1" applyProtection="1"/>
    <xf numFmtId="0" fontId="28" fillId="10" borderId="1" xfId="0" applyFont="1" applyFill="1" applyBorder="1" applyProtection="1"/>
    <xf numFmtId="4" fontId="29" fillId="10" borderId="1" xfId="0" applyNumberFormat="1" applyFont="1" applyFill="1" applyBorder="1" applyProtection="1"/>
    <xf numFmtId="0" fontId="30" fillId="3" borderId="1" xfId="0" applyFont="1" applyFill="1" applyBorder="1" applyAlignment="1" applyProtection="1">
      <alignment horizontal="center" vertical="center"/>
    </xf>
    <xf numFmtId="0" fontId="31" fillId="12" borderId="1" xfId="0" applyFont="1" applyFill="1" applyBorder="1" applyAlignment="1" applyProtection="1">
      <alignment horizontal="center" wrapText="1"/>
    </xf>
    <xf numFmtId="0" fontId="0" fillId="0" borderId="5" xfId="0" applyBorder="1" applyProtection="1"/>
    <xf numFmtId="0" fontId="32" fillId="12" borderId="1" xfId="0" applyFont="1" applyFill="1" applyBorder="1" applyAlignment="1" applyProtection="1">
      <alignment horizontal="center" wrapText="1"/>
    </xf>
    <xf numFmtId="0" fontId="33" fillId="0" borderId="4" xfId="0" applyFont="1" applyBorder="1" applyAlignment="1" applyProtection="1">
      <alignment horizontal="center"/>
    </xf>
    <xf numFmtId="0" fontId="0" fillId="0" borderId="6" xfId="0" applyBorder="1" applyProtection="1"/>
    <xf numFmtId="0" fontId="0" fillId="0" borderId="4" xfId="0" applyBorder="1" applyProtection="1"/>
    <xf numFmtId="0" fontId="34" fillId="0" borderId="0" xfId="0" applyFont="1" applyProtection="1"/>
    <xf numFmtId="0" fontId="34" fillId="0" borderId="1" xfId="0" applyFont="1" applyBorder="1" applyProtection="1"/>
    <xf numFmtId="3" fontId="34" fillId="0" borderId="1" xfId="0" applyNumberFormat="1" applyFont="1" applyBorder="1" applyAlignment="1" applyProtection="1">
      <alignment horizontal="right"/>
    </xf>
    <xf numFmtId="0" fontId="35" fillId="3" borderId="2" xfId="0" applyFont="1" applyFill="1" applyBorder="1" applyAlignment="1" applyProtection="1">
      <alignment horizontal="center"/>
    </xf>
    <xf numFmtId="0" fontId="34" fillId="13" borderId="1" xfId="0" applyFont="1" applyFill="1" applyBorder="1" applyProtection="1"/>
    <xf numFmtId="0" fontId="0" fillId="14" borderId="1" xfId="0" applyFill="1" applyBorder="1" applyAlignment="1" applyProtection="1">
      <alignment horizontal="center" vertical="center"/>
    </xf>
    <xf numFmtId="0" fontId="0" fillId="15" borderId="1" xfId="0" applyFill="1" applyBorder="1" applyProtection="1"/>
    <xf numFmtId="3" fontId="36" fillId="15" borderId="1" xfId="0" applyNumberFormat="1" applyFont="1" applyFill="1" applyBorder="1" applyAlignment="1" applyProtection="1">
      <alignment vertical="center" wrapText="1"/>
    </xf>
    <xf numFmtId="3" fontId="0" fillId="15" borderId="1" xfId="0" applyNumberFormat="1" applyFill="1" applyBorder="1" applyProtection="1"/>
    <xf numFmtId="0" fontId="0" fillId="0" borderId="5" xfId="0" applyBorder="1" applyProtection="1"/>
    <xf numFmtId="3" fontId="0" fillId="0" borderId="1" xfId="0" applyNumberFormat="1" applyBorder="1" applyProtection="1"/>
    <xf numFmtId="0" fontId="0" fillId="2" borderId="1" xfId="0" applyFill="1" applyBorder="1" applyProtection="1"/>
    <xf numFmtId="0" fontId="0" fillId="16" borderId="1" xfId="0" applyFill="1" applyBorder="1" applyProtection="1"/>
    <xf numFmtId="3" fontId="0" fillId="2" borderId="1" xfId="0" applyNumberFormat="1" applyFill="1" applyBorder="1" applyProtection="1"/>
    <xf numFmtId="0" fontId="37" fillId="16" borderId="1" xfId="0" applyFont="1" applyFill="1" applyBorder="1" applyAlignment="1" applyProtection="1">
      <alignment horizontal="center"/>
    </xf>
    <xf numFmtId="0" fontId="0" fillId="0" borderId="6" xfId="0" applyBorder="1" applyProtection="1"/>
    <xf numFmtId="0" fontId="0" fillId="0" borderId="4" xfId="0" applyBorder="1" applyProtection="1"/>
    <xf numFmtId="0" fontId="0" fillId="0" borderId="7" xfId="0" applyBorder="1" applyProtection="1"/>
    <xf numFmtId="0" fontId="0" fillId="0" borderId="3" xfId="0" applyBorder="1" applyProtection="1"/>
    <xf numFmtId="0" fontId="0" fillId="0" borderId="8" xfId="0" applyBorder="1" applyProtection="1"/>
    <xf numFmtId="0" fontId="0" fillId="0" borderId="2" xfId="0" applyBorder="1" applyProtection="1"/>
    <xf numFmtId="0" fontId="0" fillId="0" borderId="9" xfId="0" applyBorder="1" applyProtection="1"/>
    <xf numFmtId="3" fontId="3" fillId="2" borderId="1" xfId="0" applyNumberFormat="1" applyFont="1" applyFill="1" applyBorder="1" applyProtection="1">
      <protection locked="0"/>
    </xf>
  </cellXfs>
  <cellStyles count="3">
    <cellStyle name="Hyperlink" xfId="2" builtinId="8"/>
    <cellStyle name="Hyperlink 1" xfId="1" xr:uid="{00000000-0005-0000-0000-000001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548235"/>
      <rgbColor rgb="FF800080"/>
      <rgbColor rgb="FF0070C0"/>
      <rgbColor rgb="FFADB9CA"/>
      <rgbColor rgb="FF808080"/>
      <rgbColor rgb="FF9999FF"/>
      <rgbColor rgb="FF993366"/>
      <rgbColor rgb="FFFFF2CC"/>
      <rgbColor rgb="FFD9EA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E699"/>
      <rgbColor rgb="FF9DC3E6"/>
      <rgbColor rgb="FFFF99CC"/>
      <rgbColor rgb="FFCC99FF"/>
      <rgbColor rgb="FFFBE5D6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181717"/>
      <rgbColor rgb="FF333300"/>
      <rgbColor rgb="FF993300"/>
      <rgbColor rgb="FF993366"/>
      <rgbColor rgb="FF1F4E78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lxspace.com/" TargetMode="External"/><Relationship Id="rId1" Type="http://schemas.openxmlformats.org/officeDocument/2006/relationships/hyperlink" Target="https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15"/>
  <sheetViews>
    <sheetView tabSelected="1" zoomScaleNormal="100" workbookViewId="0">
      <selection activeCell="C11" sqref="C11"/>
    </sheetView>
  </sheetViews>
  <sheetFormatPr defaultColWidth="8.7109375" defaultRowHeight="15" customHeight="1" x14ac:dyDescent="0.25"/>
  <cols>
    <col min="1" max="1" width="7.28515625" style="65" customWidth="1"/>
    <col min="2" max="2" width="58.7109375" style="65" customWidth="1"/>
    <col min="3" max="3" width="38.28515625" style="65" customWidth="1"/>
    <col min="4" max="4" width="16.42578125" style="65" customWidth="1"/>
    <col min="5" max="5" width="22.42578125" style="65" customWidth="1"/>
    <col min="6" max="6" width="26.28515625" style="65" customWidth="1"/>
    <col min="7" max="7" width="14" style="65" customWidth="1"/>
    <col min="8" max="8" width="18" style="65" customWidth="1"/>
    <col min="9" max="9" width="20" style="65" customWidth="1"/>
    <col min="10" max="10" width="11.85546875" style="65" customWidth="1"/>
    <col min="11" max="11" width="12.7109375" style="65" customWidth="1"/>
    <col min="12" max="18" width="8.7109375" style="65"/>
    <col min="19" max="19" width="9.85546875" style="65" customWidth="1"/>
    <col min="20" max="20" width="10.7109375" style="65" customWidth="1"/>
    <col min="21" max="37" width="8.7109375" style="65"/>
    <col min="38" max="40" width="11.5703125" style="65" hidden="1" customWidth="1"/>
    <col min="41" max="16384" width="8.7109375" style="65"/>
  </cols>
  <sheetData>
    <row r="1" spans="2:13" ht="18" customHeight="1" x14ac:dyDescent="0.35">
      <c r="B1" s="35" t="s">
        <v>0</v>
      </c>
      <c r="C1" s="33">
        <v>1</v>
      </c>
    </row>
    <row r="2" spans="2:13" ht="19.5" customHeight="1" x14ac:dyDescent="0.35">
      <c r="B2" s="35" t="s">
        <v>1</v>
      </c>
      <c r="C2" s="33">
        <v>31880</v>
      </c>
      <c r="D2" s="66" t="s">
        <v>103</v>
      </c>
      <c r="E2" s="67"/>
      <c r="F2" s="67"/>
    </row>
    <row r="3" spans="2:13" ht="25.5" customHeight="1" x14ac:dyDescent="0.35">
      <c r="B3" s="35" t="s">
        <v>2</v>
      </c>
      <c r="C3" s="33">
        <v>0</v>
      </c>
      <c r="D3" s="66"/>
      <c r="E3" s="67"/>
      <c r="F3" s="67"/>
    </row>
    <row r="4" spans="2:13" ht="22.5" customHeight="1" x14ac:dyDescent="0.35">
      <c r="B4" s="35" t="s">
        <v>3</v>
      </c>
      <c r="C4" s="33">
        <v>0</v>
      </c>
      <c r="D4" s="66"/>
      <c r="E4" s="67"/>
      <c r="F4" s="67"/>
    </row>
    <row r="5" spans="2:13" ht="22.5" customHeight="1" x14ac:dyDescent="0.35">
      <c r="B5" s="35" t="s">
        <v>4</v>
      </c>
      <c r="C5" s="34">
        <v>46208</v>
      </c>
      <c r="D5" s="66"/>
      <c r="E5" s="67"/>
      <c r="F5" s="67"/>
    </row>
    <row r="6" spans="2:13" ht="20.25" customHeight="1" x14ac:dyDescent="0.35">
      <c r="B6" s="35" t="s">
        <v>5</v>
      </c>
      <c r="C6" s="34">
        <v>27947</v>
      </c>
    </row>
    <row r="7" spans="2:13" ht="24" customHeight="1" x14ac:dyDescent="0.35">
      <c r="B7" s="35" t="s">
        <v>6</v>
      </c>
      <c r="C7" s="34">
        <v>32874</v>
      </c>
      <c r="E7" s="68" t="s">
        <v>72</v>
      </c>
      <c r="F7" s="68"/>
    </row>
    <row r="9" spans="2:13" ht="20.25" customHeight="1" x14ac:dyDescent="0.35">
      <c r="B9" s="37" t="s">
        <v>7</v>
      </c>
      <c r="C9" s="69">
        <f>C82</f>
        <v>26318</v>
      </c>
    </row>
    <row r="10" spans="2:13" ht="20.25" customHeight="1" x14ac:dyDescent="0.35">
      <c r="B10" s="37" t="s">
        <v>8</v>
      </c>
      <c r="C10" s="70">
        <f>IF(OR($C$1="",$C$5=""),"",IF(AND(MONTH(IF(ISNUMBER($C$5),$C$5,IFERROR(DATEVALUE($C$5),"")))&gt;=6,MONTH(IF(ISNUMBER($C$5),$C$5,IFERROR(DATEVALUE($C$5),"")))&lt;=11),INDEX($E$127:$E$169,2*$C$1-1),0))</f>
        <v>520</v>
      </c>
    </row>
    <row r="11" spans="2:13" ht="61.5" customHeight="1" x14ac:dyDescent="0.35">
      <c r="B11" s="36" t="s">
        <v>9</v>
      </c>
      <c r="C11" s="144">
        <v>0</v>
      </c>
      <c r="D11" s="71"/>
      <c r="E11" s="72"/>
    </row>
    <row r="12" spans="2:13" ht="20.25" customHeight="1" x14ac:dyDescent="0.35">
      <c r="B12" s="38" t="s">
        <v>10</v>
      </c>
      <c r="C12" s="73" t="str">
        <f>DATEDIF(C7,C5+1,"Y") &amp; " Years, " &amp; DATEDIF(C7,C5+1,"YM") &amp; " Months, " &amp; DATEDIF(C7,C5+1,"MD") &amp; " Days"</f>
        <v>36 Years, 6 Months, 5 Days</v>
      </c>
      <c r="D12" s="65">
        <f>IF(OR(C5="",C7=""),"",DATEDIF(C7,C5,"y") + IF(DATEDIF(C7,C5,"ym")&gt;=6,1,0))</f>
        <v>37</v>
      </c>
      <c r="E12" s="55"/>
      <c r="F12" s="46"/>
      <c r="G12" s="46"/>
      <c r="H12" s="46"/>
      <c r="I12" s="46"/>
      <c r="J12" s="46"/>
      <c r="K12" s="46"/>
      <c r="L12" s="46"/>
      <c r="M12" s="47"/>
    </row>
    <row r="13" spans="2:13" ht="20.25" customHeight="1" x14ac:dyDescent="0.35">
      <c r="B13" s="38" t="s">
        <v>11</v>
      </c>
      <c r="C13" s="73" t="str">
        <f>DATEDIF(C6,C5+1,"Y") &amp; " Years, " &amp; DATEDIF(C6,C5+1,"YM") &amp; " Months, " &amp; DATEDIF(C6,C5+1,"MD") &amp; " Days"</f>
        <v>50 Years, 0 Months, 0 Days</v>
      </c>
      <c r="D13" s="65">
        <f>IF(OR(C5="",C6=""),"",DATEDIF(C6,C5,"y") + IF(OR(DATEDIF(C6,C5,"ym")&gt;0, DATEDIF(C6,C5,"md")&gt;0),1,0))</f>
        <v>50</v>
      </c>
    </row>
    <row r="14" spans="2:13" ht="20.25" customHeight="1" x14ac:dyDescent="0.35">
      <c r="B14" s="38" t="s">
        <v>12</v>
      </c>
      <c r="C14" s="74">
        <f>IF(OR(C5="",C6=""),"",
   IF(DATEDIF(C6,C5+1,"y")&gt;=60, 0,
      MIN(20,
          (60-DATEDIF(C6,C5+1,"y"))*3 -
          IF(DATEDIF(C6,C5+1,"ym")&gt;=6, 1.5, 0)
      )
   )
)</f>
        <v>20</v>
      </c>
    </row>
    <row r="15" spans="2:13" ht="17.25" customHeight="1" x14ac:dyDescent="0.3">
      <c r="B15" s="75" t="s">
        <v>13</v>
      </c>
      <c r="C15" s="76">
        <f>D31</f>
        <v>15029.279999999999</v>
      </c>
    </row>
    <row r="16" spans="2:13" ht="22.5" customHeight="1" x14ac:dyDescent="0.3">
      <c r="B16" s="75" t="s">
        <v>14</v>
      </c>
      <c r="C16" s="76">
        <f>D32</f>
        <v>9769.0319999999992</v>
      </c>
    </row>
    <row r="17" spans="2:13" ht="20.25" customHeight="1" x14ac:dyDescent="0.3">
      <c r="B17" s="75" t="s">
        <v>15</v>
      </c>
      <c r="C17" s="76">
        <f>D33</f>
        <v>5260.2479999999996</v>
      </c>
    </row>
    <row r="18" spans="2:13" ht="19.5" customHeight="1" x14ac:dyDescent="0.3">
      <c r="B18" s="75" t="s">
        <v>16</v>
      </c>
      <c r="C18" s="76">
        <f>D34</f>
        <v>1155964.7471903998</v>
      </c>
    </row>
    <row r="19" spans="2:13" ht="20.25" customHeight="1" x14ac:dyDescent="0.3">
      <c r="B19" s="75" t="s">
        <v>17</v>
      </c>
      <c r="C19" s="76">
        <f>D35</f>
        <v>21486.16663183568</v>
      </c>
    </row>
    <row r="20" spans="2:13" ht="21" customHeight="1" x14ac:dyDescent="0.3">
      <c r="B20" s="75" t="s">
        <v>18</v>
      </c>
      <c r="C20" s="76">
        <f>IF(AND(C1&gt;=1,C1&lt;=15),F74,IF(AND(C1&gt;=16,C1&lt;=22),F75,0))</f>
        <v>3052.8224999999998</v>
      </c>
      <c r="D20" s="77"/>
    </row>
    <row r="21" spans="2:13" ht="21" customHeight="1" x14ac:dyDescent="0.3">
      <c r="B21" s="75" t="s">
        <v>19</v>
      </c>
      <c r="C21" s="76">
        <f>C19+C20</f>
        <v>24538.989131835679</v>
      </c>
    </row>
    <row r="22" spans="2:13" ht="15" customHeight="1" x14ac:dyDescent="0.35">
      <c r="B22" s="58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2:13" ht="15" customHeight="1" x14ac:dyDescent="0.3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 ht="15" customHeight="1" x14ac:dyDescent="0.25">
      <c r="B24" s="57"/>
      <c r="C24" s="44"/>
      <c r="D24" s="2"/>
      <c r="E24" s="57"/>
      <c r="F24" s="54"/>
      <c r="G24" s="54"/>
      <c r="H24" s="54"/>
      <c r="I24" s="54"/>
      <c r="J24" s="54"/>
      <c r="K24" s="54"/>
      <c r="L24" s="54"/>
      <c r="M24" s="44"/>
    </row>
    <row r="25" spans="2:13" ht="15" customHeight="1" x14ac:dyDescent="0.25">
      <c r="B25" s="43" t="s">
        <v>20</v>
      </c>
      <c r="C25" s="44"/>
      <c r="D25" s="78">
        <f>IF(C11&gt;0,C11+C10,C9+C10)</f>
        <v>26838</v>
      </c>
      <c r="E25" s="62" t="s">
        <v>21</v>
      </c>
      <c r="F25" s="46"/>
      <c r="G25" s="46"/>
      <c r="H25" s="46"/>
      <c r="I25" s="46"/>
      <c r="J25" s="46"/>
      <c r="K25" s="46"/>
      <c r="L25" s="46"/>
      <c r="M25" s="47"/>
    </row>
    <row r="26" spans="2:13" ht="15" customHeight="1" x14ac:dyDescent="0.25">
      <c r="B26" s="43" t="s">
        <v>22</v>
      </c>
      <c r="C26" s="44"/>
      <c r="D26" s="3">
        <f>IF(OR(C5="",C7=""),"",MIN(30,DATEDIF(C7,C5,"y")+IF(DATEDIF(C7,C5,"ym")&gt;=6,1,0)))</f>
        <v>30</v>
      </c>
      <c r="E26" s="55" t="s">
        <v>23</v>
      </c>
      <c r="F26" s="46"/>
      <c r="G26" s="46"/>
      <c r="H26" s="46"/>
      <c r="I26" s="46"/>
      <c r="J26" s="46"/>
      <c r="K26" s="46"/>
      <c r="L26" s="46"/>
      <c r="M26" s="47"/>
    </row>
    <row r="27" spans="2:13" ht="15" customHeight="1" x14ac:dyDescent="0.25">
      <c r="B27" s="43" t="s">
        <v>24</v>
      </c>
      <c r="C27" s="44"/>
      <c r="D27" s="31">
        <f>IFERROR(VLOOKUP(D13, $L$30:$M$70, 2, FALSE), "")</f>
        <v>18.312899999999999</v>
      </c>
      <c r="E27" s="45" t="s">
        <v>25</v>
      </c>
      <c r="F27" s="46"/>
      <c r="G27" s="46"/>
      <c r="H27" s="46"/>
      <c r="I27" s="46"/>
      <c r="J27" s="46"/>
      <c r="K27" s="46"/>
      <c r="L27" s="46"/>
      <c r="M27" s="47"/>
    </row>
    <row r="28" spans="2:13" ht="15" customHeight="1" x14ac:dyDescent="0.25">
      <c r="B28" s="79" t="s">
        <v>26</v>
      </c>
      <c r="C28" s="80"/>
      <c r="D28" s="81">
        <f>C4</f>
        <v>0</v>
      </c>
      <c r="F28" s="1"/>
      <c r="G28" s="1"/>
      <c r="H28" s="1"/>
      <c r="L28" s="41" t="s">
        <v>27</v>
      </c>
      <c r="M28" s="56" t="s">
        <v>28</v>
      </c>
    </row>
    <row r="29" spans="2:13" ht="15" customHeight="1" x14ac:dyDescent="0.3">
      <c r="B29" s="82" t="s">
        <v>29</v>
      </c>
      <c r="C29" s="83"/>
      <c r="D29" s="80"/>
      <c r="F29" s="84" t="s">
        <v>30</v>
      </c>
      <c r="G29" s="85"/>
      <c r="H29" s="85"/>
      <c r="J29" s="86"/>
      <c r="L29" s="42"/>
      <c r="M29" s="42"/>
    </row>
    <row r="30" spans="2:13" ht="15" customHeight="1" x14ac:dyDescent="0.25">
      <c r="B30" s="87" t="s">
        <v>31</v>
      </c>
      <c r="C30" s="83"/>
      <c r="D30" s="80"/>
      <c r="F30" s="88" t="s">
        <v>31</v>
      </c>
      <c r="G30" s="88"/>
      <c r="H30" s="88"/>
      <c r="I30" s="89"/>
      <c r="J30" s="72"/>
      <c r="K30" s="72"/>
      <c r="L30" s="32">
        <v>20</v>
      </c>
      <c r="M30" s="32">
        <v>40.504300000000001</v>
      </c>
    </row>
    <row r="31" spans="2:13" ht="15" customHeight="1" x14ac:dyDescent="0.25">
      <c r="B31" s="90" t="s">
        <v>13</v>
      </c>
      <c r="C31" s="80"/>
      <c r="D31" s="91">
        <f>J48*(1-C14/100)</f>
        <v>15029.279999999999</v>
      </c>
      <c r="F31" s="90" t="s">
        <v>13</v>
      </c>
      <c r="G31" s="80"/>
      <c r="H31" s="91">
        <f>D31</f>
        <v>15029.279999999999</v>
      </c>
      <c r="I31" s="86"/>
      <c r="L31" s="32">
        <v>21</v>
      </c>
      <c r="M31" s="32">
        <v>39.734099999999998</v>
      </c>
    </row>
    <row r="32" spans="2:13" ht="15" customHeight="1" x14ac:dyDescent="0.25">
      <c r="B32" s="92" t="s">
        <v>14</v>
      </c>
      <c r="C32" s="80"/>
      <c r="D32" s="93">
        <f>J49</f>
        <v>9769.0319999999992</v>
      </c>
      <c r="F32" s="92" t="s">
        <v>14</v>
      </c>
      <c r="G32" s="80"/>
      <c r="H32" s="93">
        <f>D32</f>
        <v>9769.0319999999992</v>
      </c>
      <c r="I32" s="86"/>
      <c r="L32" s="32">
        <v>22</v>
      </c>
      <c r="M32" s="32">
        <v>38.965299999999999</v>
      </c>
    </row>
    <row r="33" spans="2:13" ht="15" customHeight="1" x14ac:dyDescent="0.25">
      <c r="B33" s="92" t="s">
        <v>15</v>
      </c>
      <c r="C33" s="80"/>
      <c r="D33" s="93">
        <f>J50</f>
        <v>5260.2479999999996</v>
      </c>
      <c r="F33" s="92" t="s">
        <v>15</v>
      </c>
      <c r="G33" s="80"/>
      <c r="H33" s="93">
        <f>D33</f>
        <v>5260.2479999999996</v>
      </c>
      <c r="L33" s="32">
        <v>23</v>
      </c>
      <c r="M33" s="32">
        <v>38.197400000000002</v>
      </c>
    </row>
    <row r="34" spans="2:13" ht="15" customHeight="1" x14ac:dyDescent="0.25">
      <c r="B34" s="92" t="s">
        <v>16</v>
      </c>
      <c r="C34" s="80"/>
      <c r="D34" s="93">
        <f>J51</f>
        <v>1155964.7471903998</v>
      </c>
      <c r="F34" s="92" t="s">
        <v>16</v>
      </c>
      <c r="G34" s="80"/>
      <c r="H34" s="93">
        <f>D34</f>
        <v>1155964.7471903998</v>
      </c>
      <c r="L34" s="32">
        <v>24</v>
      </c>
      <c r="M34" s="32">
        <v>37.430700000000002</v>
      </c>
    </row>
    <row r="35" spans="2:13" ht="15" customHeight="1" x14ac:dyDescent="0.25">
      <c r="B35" s="94" t="s">
        <v>17</v>
      </c>
      <c r="C35" s="80"/>
      <c r="D35" s="93">
        <f>G71</f>
        <v>21486.16663183568</v>
      </c>
      <c r="F35" s="95" t="s">
        <v>17</v>
      </c>
      <c r="G35" s="80"/>
      <c r="H35" s="93">
        <f>G71</f>
        <v>21486.16663183568</v>
      </c>
      <c r="L35" s="32">
        <v>25</v>
      </c>
      <c r="M35" s="32">
        <v>36.665100000000002</v>
      </c>
    </row>
    <row r="36" spans="2:13" ht="15" customHeight="1" x14ac:dyDescent="0.25">
      <c r="B36" s="96" t="s">
        <v>18</v>
      </c>
      <c r="C36" s="80"/>
      <c r="D36" s="93">
        <f>F75</f>
        <v>2442.2579999999998</v>
      </c>
      <c r="F36" s="96" t="s">
        <v>18</v>
      </c>
      <c r="G36" s="80"/>
      <c r="H36" s="93">
        <f>F74</f>
        <v>3052.8224999999998</v>
      </c>
      <c r="L36" s="32">
        <v>26</v>
      </c>
      <c r="M36" s="32">
        <v>35.900599999999997</v>
      </c>
    </row>
    <row r="37" spans="2:13" ht="15" customHeight="1" x14ac:dyDescent="0.25">
      <c r="B37" s="97" t="s">
        <v>19</v>
      </c>
      <c r="C37" s="80"/>
      <c r="D37" s="98">
        <f>SUM(D35:D36)</f>
        <v>23928.424631835682</v>
      </c>
      <c r="F37" s="97" t="s">
        <v>19</v>
      </c>
      <c r="G37" s="80"/>
      <c r="H37" s="98">
        <f>SUM(H35:H36)</f>
        <v>24538.989131835679</v>
      </c>
      <c r="L37" s="32">
        <v>27</v>
      </c>
      <c r="M37" s="32">
        <v>35.1372</v>
      </c>
    </row>
    <row r="38" spans="2:13" ht="1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32">
        <v>28</v>
      </c>
      <c r="M38" s="32">
        <v>34.375</v>
      </c>
    </row>
    <row r="39" spans="2:13" ht="15" customHeight="1" x14ac:dyDescent="0.25">
      <c r="B39" s="99" t="s">
        <v>33</v>
      </c>
      <c r="C39" s="1"/>
      <c r="D39" s="1"/>
      <c r="E39" s="1"/>
      <c r="F39" s="1"/>
      <c r="G39" s="1"/>
      <c r="H39" s="1"/>
      <c r="I39" s="1"/>
      <c r="J39" s="1"/>
      <c r="K39" s="1"/>
      <c r="L39" s="32">
        <v>29</v>
      </c>
      <c r="M39" s="32">
        <v>33.6143</v>
      </c>
    </row>
    <row r="40" spans="2:13" ht="15" customHeight="1" x14ac:dyDescent="0.25">
      <c r="B40" s="99" t="s">
        <v>34</v>
      </c>
      <c r="C40" s="1"/>
      <c r="D40" s="1"/>
      <c r="E40" s="1"/>
      <c r="F40" s="1"/>
      <c r="G40" s="1"/>
      <c r="H40" s="1"/>
      <c r="I40" s="1"/>
      <c r="J40" s="1"/>
      <c r="K40" s="1"/>
      <c r="L40" s="32">
        <v>30</v>
      </c>
      <c r="M40" s="32">
        <v>32.807099999999998</v>
      </c>
    </row>
    <row r="41" spans="2:13" ht="26.25" customHeight="1" x14ac:dyDescent="0.4">
      <c r="B41" s="5" t="s">
        <v>35</v>
      </c>
      <c r="C41" s="5" t="s">
        <v>36</v>
      </c>
      <c r="D41" s="5"/>
      <c r="E41" s="5"/>
      <c r="F41" s="1"/>
      <c r="G41" s="1"/>
      <c r="H41" s="1"/>
      <c r="I41" s="1"/>
      <c r="J41" s="1"/>
      <c r="K41" s="1"/>
      <c r="L41" s="32">
        <v>31</v>
      </c>
      <c r="M41" s="32">
        <v>32.0974</v>
      </c>
    </row>
    <row r="42" spans="2:13" ht="1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32">
        <v>32</v>
      </c>
      <c r="M42" s="32">
        <v>31.341200000000001</v>
      </c>
    </row>
    <row r="43" spans="2:13" ht="1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32">
        <v>33</v>
      </c>
      <c r="M43" s="32">
        <v>30.5869</v>
      </c>
    </row>
    <row r="44" spans="2:13" ht="1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32">
        <v>34</v>
      </c>
      <c r="M44" s="32">
        <v>29.834299999999999</v>
      </c>
    </row>
    <row r="45" spans="2:13" ht="20.25" customHeight="1" x14ac:dyDescent="0.3">
      <c r="B45" s="1"/>
      <c r="C45" s="1"/>
      <c r="D45" s="1"/>
      <c r="E45" s="1"/>
      <c r="F45" s="61" t="s">
        <v>37</v>
      </c>
      <c r="G45" s="46"/>
      <c r="H45" s="46"/>
      <c r="I45" s="46"/>
      <c r="J45" s="46"/>
      <c r="K45" s="1"/>
      <c r="L45" s="32">
        <v>35</v>
      </c>
      <c r="M45" s="32">
        <v>28.336200000000002</v>
      </c>
    </row>
    <row r="46" spans="2:13" ht="1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32">
        <v>36</v>
      </c>
      <c r="M46" s="32">
        <v>28.336200000000002</v>
      </c>
    </row>
    <row r="47" spans="2:13" ht="15" customHeight="1" x14ac:dyDescent="0.25">
      <c r="B47" s="1"/>
      <c r="C47" s="1"/>
      <c r="D47" s="1"/>
      <c r="E47" s="1"/>
      <c r="F47" s="6" t="s">
        <v>38</v>
      </c>
      <c r="G47" s="6" t="s">
        <v>39</v>
      </c>
      <c r="H47" s="7"/>
      <c r="I47" s="7"/>
      <c r="J47" s="7"/>
      <c r="K47" s="1"/>
      <c r="L47" s="32">
        <v>37</v>
      </c>
      <c r="M47" s="32">
        <v>27.590800000000002</v>
      </c>
    </row>
    <row r="48" spans="2:13" ht="15" customHeight="1" x14ac:dyDescent="0.25">
      <c r="B48" s="1"/>
      <c r="C48" s="48" t="s">
        <v>40</v>
      </c>
      <c r="D48" s="49"/>
      <c r="E48" s="50"/>
      <c r="F48" s="3">
        <f>D25</f>
        <v>26838</v>
      </c>
      <c r="G48" s="3">
        <f>D26</f>
        <v>30</v>
      </c>
      <c r="H48" s="4">
        <v>7</v>
      </c>
      <c r="I48" s="4">
        <v>300</v>
      </c>
      <c r="J48" s="4">
        <f>F48*G48*H48/I48</f>
        <v>18786.599999999999</v>
      </c>
      <c r="K48" s="1"/>
      <c r="L48" s="32">
        <v>38</v>
      </c>
      <c r="M48" s="32">
        <v>26.848199999999999</v>
      </c>
    </row>
    <row r="49" spans="2:13" ht="15" customHeight="1" x14ac:dyDescent="0.25">
      <c r="B49" s="1"/>
      <c r="C49" s="51"/>
      <c r="D49" s="40"/>
      <c r="E49" s="52"/>
      <c r="F49" s="8"/>
      <c r="G49" s="8"/>
      <c r="H49" s="4"/>
      <c r="I49" s="9">
        <v>0.65</v>
      </c>
      <c r="J49" s="10">
        <f>J48*(1-C14/100)*65/100</f>
        <v>9769.0319999999992</v>
      </c>
      <c r="K49" s="1"/>
      <c r="L49" s="32">
        <v>39</v>
      </c>
      <c r="M49" s="32">
        <v>26.100899999999999</v>
      </c>
    </row>
    <row r="50" spans="2:13" ht="15" customHeight="1" x14ac:dyDescent="0.25">
      <c r="B50" s="1"/>
      <c r="C50" s="1"/>
      <c r="D50" s="1"/>
      <c r="E50" s="1"/>
      <c r="F50" s="11" t="s">
        <v>41</v>
      </c>
      <c r="G50" s="4"/>
      <c r="H50" s="4"/>
      <c r="I50" s="9">
        <v>0.35</v>
      </c>
      <c r="J50" s="4">
        <f>J48*(1-C14/100)*35/100</f>
        <v>5260.2479999999996</v>
      </c>
      <c r="K50" s="1"/>
      <c r="L50" s="32">
        <v>40</v>
      </c>
      <c r="M50" s="32">
        <v>25.372800000000002</v>
      </c>
    </row>
    <row r="51" spans="2:13" ht="15" customHeight="1" x14ac:dyDescent="0.25">
      <c r="B51" s="1"/>
      <c r="C51" s="53" t="s">
        <v>42</v>
      </c>
      <c r="D51" s="54"/>
      <c r="E51" s="44"/>
      <c r="F51" s="12">
        <f>D27</f>
        <v>18.312899999999999</v>
      </c>
      <c r="G51" s="4">
        <v>12</v>
      </c>
      <c r="H51" s="4"/>
      <c r="I51" s="4"/>
      <c r="J51" s="10">
        <f>J50*F51*G51</f>
        <v>1155964.7471903998</v>
      </c>
      <c r="K51" s="1"/>
      <c r="L51" s="32">
        <v>41</v>
      </c>
      <c r="M51" s="32">
        <v>24.640599999999999</v>
      </c>
    </row>
    <row r="52" spans="2:13" ht="1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32">
        <v>42</v>
      </c>
      <c r="M52" s="32">
        <v>23.912600000000001</v>
      </c>
    </row>
    <row r="53" spans="2:13" ht="1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32">
        <v>43</v>
      </c>
      <c r="M53" s="32">
        <v>23.184000000000001</v>
      </c>
    </row>
    <row r="54" spans="2:13" ht="15" customHeight="1" x14ac:dyDescent="0.25">
      <c r="B54" s="1"/>
      <c r="C54" s="1"/>
      <c r="D54" s="1"/>
      <c r="E54" s="1"/>
      <c r="F54" s="13" t="s">
        <v>43</v>
      </c>
      <c r="G54" s="13">
        <f>J49</f>
        <v>9769.0319999999992</v>
      </c>
      <c r="H54" s="1"/>
      <c r="I54" s="1"/>
      <c r="J54" s="1"/>
      <c r="K54" s="1"/>
      <c r="L54" s="32">
        <v>44</v>
      </c>
      <c r="M54" s="32">
        <v>22.471299999999999</v>
      </c>
    </row>
    <row r="55" spans="2:13" ht="15" customHeight="1" x14ac:dyDescent="0.25">
      <c r="B55" s="1"/>
      <c r="C55" s="1"/>
      <c r="D55" s="1"/>
      <c r="E55" s="1"/>
      <c r="F55" s="14" t="s">
        <v>44</v>
      </c>
      <c r="G55" s="13">
        <f>G54*15%</f>
        <v>1465.3547999999998</v>
      </c>
      <c r="H55" s="1"/>
      <c r="I55" s="15"/>
      <c r="J55" s="1"/>
      <c r="K55" s="1"/>
      <c r="L55" s="32">
        <v>45</v>
      </c>
      <c r="M55" s="32">
        <v>21.7592</v>
      </c>
    </row>
    <row r="56" spans="2:13" ht="15" customHeight="1" x14ac:dyDescent="0.25">
      <c r="B56" s="1"/>
      <c r="C56" s="15"/>
      <c r="D56" s="1"/>
      <c r="E56" s="1"/>
      <c r="F56" s="13"/>
      <c r="G56" s="16">
        <f>G54+G55</f>
        <v>11234.386799999998</v>
      </c>
      <c r="H56" s="1"/>
      <c r="I56" s="1"/>
      <c r="J56" s="17"/>
      <c r="K56" s="1"/>
      <c r="L56" s="32">
        <v>46</v>
      </c>
      <c r="M56" s="32">
        <v>21.053799999999999</v>
      </c>
    </row>
    <row r="57" spans="2:13" ht="15" customHeight="1" x14ac:dyDescent="0.25">
      <c r="B57" s="1"/>
      <c r="C57" s="18"/>
      <c r="D57" s="1"/>
      <c r="E57" s="1"/>
      <c r="F57" s="19" t="s">
        <v>45</v>
      </c>
      <c r="G57" s="16">
        <f>G56*7.5/100</f>
        <v>842.57900999999981</v>
      </c>
      <c r="H57" s="20"/>
      <c r="I57" s="20"/>
      <c r="J57" s="20"/>
      <c r="K57" s="18"/>
      <c r="L57" s="32">
        <v>47</v>
      </c>
      <c r="M57" s="32">
        <v>20.355499999999999</v>
      </c>
    </row>
    <row r="58" spans="2:13" ht="15" customHeight="1" x14ac:dyDescent="0.25">
      <c r="B58" s="1"/>
      <c r="C58" s="18"/>
      <c r="D58" s="1"/>
      <c r="E58" s="1"/>
      <c r="F58" s="13"/>
      <c r="G58" s="16">
        <f>G57+G56</f>
        <v>12076.965809999998</v>
      </c>
      <c r="H58" s="20"/>
      <c r="I58" s="20"/>
      <c r="J58" s="20"/>
      <c r="K58" s="18"/>
      <c r="L58" s="32">
        <v>48</v>
      </c>
      <c r="M58" s="32">
        <v>19.665299999999998</v>
      </c>
    </row>
    <row r="59" spans="2:13" ht="15" customHeight="1" x14ac:dyDescent="0.25">
      <c r="B59" s="1"/>
      <c r="C59" s="1"/>
      <c r="D59" s="17"/>
      <c r="E59" s="1"/>
      <c r="F59" s="13" t="s">
        <v>46</v>
      </c>
      <c r="G59" s="13">
        <f>G58*15/100</f>
        <v>1811.5448714999998</v>
      </c>
      <c r="H59" s="20"/>
      <c r="I59" s="20"/>
      <c r="J59" s="20"/>
      <c r="K59" s="18"/>
      <c r="L59" s="32">
        <v>49</v>
      </c>
      <c r="M59" s="32">
        <v>18.984100000000002</v>
      </c>
    </row>
    <row r="60" spans="2:13" ht="15" customHeight="1" x14ac:dyDescent="0.25">
      <c r="B60" s="1"/>
      <c r="C60" s="1"/>
      <c r="D60" s="17"/>
      <c r="E60" s="1"/>
      <c r="F60" s="13"/>
      <c r="G60" s="13">
        <f>G59+G58</f>
        <v>13888.510681499998</v>
      </c>
      <c r="H60" s="20"/>
      <c r="I60" s="20"/>
      <c r="J60" s="20"/>
      <c r="K60" s="18"/>
      <c r="L60" s="32">
        <v>50</v>
      </c>
      <c r="M60" s="32">
        <v>18.312899999999999</v>
      </c>
    </row>
    <row r="61" spans="2:13" ht="15" customHeight="1" x14ac:dyDescent="0.25">
      <c r="B61" s="1"/>
      <c r="C61" s="1"/>
      <c r="D61" s="17"/>
      <c r="E61" s="1"/>
      <c r="F61" s="21" t="s">
        <v>47</v>
      </c>
      <c r="G61" s="13">
        <f>G60*17.5%</f>
        <v>2430.4893692624996</v>
      </c>
      <c r="H61" s="20"/>
      <c r="I61" s="20"/>
      <c r="J61" s="20"/>
      <c r="K61" s="18"/>
      <c r="L61" s="32">
        <v>51</v>
      </c>
      <c r="M61" s="32">
        <v>17.6526</v>
      </c>
    </row>
    <row r="62" spans="2:13" ht="15" customHeight="1" x14ac:dyDescent="0.25">
      <c r="B62" s="1"/>
      <c r="C62" s="1"/>
      <c r="D62" s="17"/>
      <c r="E62" s="1"/>
      <c r="F62" s="13"/>
      <c r="G62" s="13">
        <f>G60+G61</f>
        <v>16319.000050762497</v>
      </c>
      <c r="H62" s="20"/>
      <c r="I62" s="20"/>
      <c r="J62" s="20"/>
      <c r="K62" s="18"/>
      <c r="L62" s="32">
        <v>52</v>
      </c>
      <c r="M62" s="32">
        <v>17.004999999999999</v>
      </c>
    </row>
    <row r="63" spans="2:13" ht="15" customHeight="1" x14ac:dyDescent="0.25">
      <c r="B63" s="1"/>
      <c r="C63" s="1"/>
      <c r="D63" s="17"/>
      <c r="E63" s="1"/>
      <c r="F63" s="21" t="s">
        <v>48</v>
      </c>
      <c r="G63" s="13">
        <f>G62*15%</f>
        <v>2447.8500076143746</v>
      </c>
      <c r="H63" s="20"/>
      <c r="I63" s="20"/>
      <c r="J63" s="20"/>
      <c r="K63" s="18"/>
      <c r="L63" s="32">
        <v>53</v>
      </c>
      <c r="M63" s="32">
        <v>16.370999999999999</v>
      </c>
    </row>
    <row r="64" spans="2:13" ht="15" customHeight="1" x14ac:dyDescent="0.25">
      <c r="B64" s="1"/>
      <c r="C64" s="1"/>
      <c r="D64" s="17"/>
      <c r="E64" s="1"/>
      <c r="F64" s="13"/>
      <c r="G64" s="13">
        <f>G62+G63</f>
        <v>18766.850058376873</v>
      </c>
      <c r="H64" s="20"/>
      <c r="I64" s="20"/>
      <c r="J64" s="20"/>
      <c r="K64" s="18"/>
      <c r="L64" s="32">
        <v>54</v>
      </c>
      <c r="M64" s="32">
        <v>15.7517</v>
      </c>
    </row>
    <row r="65" spans="2:13" ht="15" customHeight="1" x14ac:dyDescent="0.25">
      <c r="B65" s="1"/>
      <c r="C65" s="1"/>
      <c r="D65" s="17"/>
      <c r="E65" s="1"/>
      <c r="F65" s="21" t="s">
        <v>49</v>
      </c>
      <c r="G65" s="13">
        <f>G64*7%</f>
        <v>1313.6795040863813</v>
      </c>
      <c r="H65" s="20"/>
      <c r="I65" s="20"/>
      <c r="J65" s="20"/>
      <c r="K65" s="18"/>
      <c r="L65" s="32">
        <v>55</v>
      </c>
      <c r="M65" s="32">
        <v>15.1478</v>
      </c>
    </row>
    <row r="66" spans="2:13" ht="15" customHeight="1" x14ac:dyDescent="0.25">
      <c r="B66" s="1"/>
      <c r="C66" s="1"/>
      <c r="D66" s="17"/>
      <c r="E66" s="1"/>
      <c r="F66" s="21"/>
      <c r="G66" s="13">
        <f>G64+G65</f>
        <v>20080.529562463253</v>
      </c>
      <c r="H66" s="20"/>
      <c r="I66" s="20"/>
      <c r="J66" s="20"/>
      <c r="K66" s="18"/>
      <c r="L66" s="32">
        <v>56</v>
      </c>
      <c r="M66" s="32">
        <v>14.5602</v>
      </c>
    </row>
    <row r="67" spans="2:13" ht="15" customHeight="1" x14ac:dyDescent="0.25">
      <c r="B67" s="1"/>
      <c r="C67" s="1"/>
      <c r="D67" s="17"/>
      <c r="E67" s="1"/>
      <c r="F67" s="21" t="s">
        <v>50</v>
      </c>
      <c r="G67" s="13">
        <f>G66*7%</f>
        <v>1405.6370693724277</v>
      </c>
      <c r="H67" s="20"/>
      <c r="I67" s="20"/>
      <c r="J67" s="20"/>
      <c r="K67" s="18"/>
      <c r="L67" s="32">
        <v>57</v>
      </c>
      <c r="M67" s="32">
        <v>13.988799999999999</v>
      </c>
    </row>
    <row r="68" spans="2:13" ht="15" customHeight="1" x14ac:dyDescent="0.25">
      <c r="B68" s="1"/>
      <c r="C68" s="1"/>
      <c r="D68" s="17"/>
      <c r="E68" s="1"/>
      <c r="F68" s="21"/>
      <c r="G68" s="13">
        <f>G67+G66</f>
        <v>21486.16663183568</v>
      </c>
      <c r="H68" s="20"/>
      <c r="I68" s="20"/>
      <c r="J68" s="20"/>
      <c r="K68" s="18"/>
      <c r="L68" s="32">
        <v>58</v>
      </c>
      <c r="M68" s="32">
        <v>13.433999999999999</v>
      </c>
    </row>
    <row r="69" spans="2:13" ht="15" customHeight="1" x14ac:dyDescent="0.25">
      <c r="B69" s="1"/>
      <c r="C69" s="1"/>
      <c r="D69" s="17"/>
      <c r="E69" s="1"/>
      <c r="F69" s="13"/>
      <c r="G69" s="13"/>
      <c r="H69" s="20"/>
      <c r="I69" s="20"/>
      <c r="J69" s="20"/>
      <c r="K69" s="18"/>
      <c r="L69" s="32">
        <v>59</v>
      </c>
      <c r="M69" s="32">
        <v>12.895300000000001</v>
      </c>
    </row>
    <row r="70" spans="2:13" ht="15" customHeight="1" x14ac:dyDescent="0.25">
      <c r="B70" s="1"/>
      <c r="C70" s="1"/>
      <c r="D70" s="17"/>
      <c r="E70" s="1"/>
      <c r="F70" s="13" t="s">
        <v>51</v>
      </c>
      <c r="G70" s="13">
        <f>D28</f>
        <v>0</v>
      </c>
      <c r="H70" s="22"/>
      <c r="I70" s="22"/>
      <c r="J70" s="22"/>
      <c r="K70" s="18"/>
      <c r="L70" s="32">
        <v>60</v>
      </c>
      <c r="M70" s="32">
        <v>12.3719</v>
      </c>
    </row>
    <row r="71" spans="2:13" ht="15" customHeight="1" x14ac:dyDescent="0.25">
      <c r="B71" s="1"/>
      <c r="C71" s="15"/>
      <c r="D71" s="1"/>
      <c r="E71" s="1"/>
      <c r="F71" s="13" t="s">
        <v>52</v>
      </c>
      <c r="G71" s="16">
        <f>G68+G70</f>
        <v>21486.16663183568</v>
      </c>
      <c r="H71" s="1"/>
      <c r="I71" s="1"/>
      <c r="J71" s="1"/>
      <c r="K71" s="1"/>
      <c r="L71" s="1"/>
      <c r="M71" s="1"/>
    </row>
    <row r="72" spans="2:13" ht="15" customHeight="1" x14ac:dyDescent="0.25">
      <c r="B72" s="1"/>
      <c r="C72" s="1"/>
      <c r="D72" s="17"/>
      <c r="E72" s="1"/>
      <c r="F72" s="1"/>
      <c r="G72" s="1"/>
      <c r="H72" s="1"/>
      <c r="I72" s="1"/>
      <c r="J72" s="1"/>
      <c r="K72" s="1"/>
      <c r="L72" s="1"/>
      <c r="M72" s="1"/>
    </row>
    <row r="73" spans="2:13" ht="15.75" customHeight="1" x14ac:dyDescent="0.25">
      <c r="B73" s="23" t="s">
        <v>53</v>
      </c>
      <c r="C73" s="24"/>
      <c r="D73" s="1" t="s">
        <v>54</v>
      </c>
      <c r="E73" s="25" t="s">
        <v>55</v>
      </c>
      <c r="F73" s="26" t="s">
        <v>56</v>
      </c>
      <c r="G73" s="24"/>
      <c r="H73" s="1"/>
      <c r="I73" s="1"/>
      <c r="J73" s="1"/>
      <c r="K73" s="1"/>
      <c r="L73" s="1"/>
      <c r="M73" s="1"/>
    </row>
    <row r="74" spans="2:13" ht="15.75" customHeight="1" x14ac:dyDescent="0.25">
      <c r="B74" s="24" t="s">
        <v>57</v>
      </c>
      <c r="C74" s="24"/>
      <c r="D74" s="27">
        <f>G54*25/100</f>
        <v>2442.2579999999998</v>
      </c>
      <c r="E74" s="28">
        <f>D74*25/100</f>
        <v>610.56449999999995</v>
      </c>
      <c r="F74" s="29">
        <f>SUM(D74:E74)</f>
        <v>3052.8224999999998</v>
      </c>
      <c r="G74" s="24"/>
      <c r="H74" s="1"/>
      <c r="I74" s="1"/>
      <c r="J74" s="1"/>
      <c r="K74" s="1"/>
      <c r="L74" s="1"/>
      <c r="M74" s="1"/>
    </row>
    <row r="75" spans="2:13" ht="15.75" customHeight="1" x14ac:dyDescent="0.25">
      <c r="B75" s="24" t="s">
        <v>58</v>
      </c>
      <c r="C75" s="24"/>
      <c r="D75" s="27">
        <f>G54*20/100</f>
        <v>1953.8063999999999</v>
      </c>
      <c r="E75" s="28">
        <f>D75*25/100</f>
        <v>488.45159999999998</v>
      </c>
      <c r="F75" s="29">
        <f>SUM(D75:E75)</f>
        <v>2442.2579999999998</v>
      </c>
      <c r="G75" s="24"/>
      <c r="H75" s="1"/>
      <c r="I75" s="1"/>
      <c r="J75" s="1"/>
      <c r="K75" s="1"/>
      <c r="L75" s="1"/>
      <c r="M75" s="1"/>
    </row>
    <row r="77" spans="2:13" ht="26.25" customHeight="1" x14ac:dyDescent="0.4">
      <c r="B77" s="100" t="s">
        <v>59</v>
      </c>
      <c r="C77" s="72"/>
      <c r="D77" s="72"/>
      <c r="E77" s="101" t="s">
        <v>60</v>
      </c>
      <c r="F77" s="85"/>
      <c r="G77" s="85"/>
      <c r="H77" s="85"/>
      <c r="I77" s="85"/>
    </row>
    <row r="78" spans="2:13" ht="30" customHeight="1" x14ac:dyDescent="0.4">
      <c r="B78" s="102" t="s">
        <v>61</v>
      </c>
      <c r="C78" s="103">
        <f>C1</f>
        <v>1</v>
      </c>
      <c r="E78" s="104" t="s">
        <v>62</v>
      </c>
      <c r="F78" s="104" t="s">
        <v>63</v>
      </c>
      <c r="G78" s="105" t="s">
        <v>64</v>
      </c>
      <c r="H78" s="105" t="s">
        <v>65</v>
      </c>
      <c r="I78" s="105" t="s">
        <v>66</v>
      </c>
    </row>
    <row r="79" spans="2:13" ht="26.25" customHeight="1" x14ac:dyDescent="0.4">
      <c r="B79" s="102" t="s">
        <v>67</v>
      </c>
      <c r="C79" s="103">
        <f>C2</f>
        <v>31880</v>
      </c>
      <c r="E79" s="106">
        <v>1</v>
      </c>
      <c r="F79" s="107">
        <f t="shared" ref="F79:F114" si="0">IF($C$81="","",DATE(YEAR($C$81),MONTH($C$81)-36+$E79,1))</f>
        <v>45139</v>
      </c>
      <c r="G79" s="108">
        <f t="shared" ref="G79:G114" si="1">IF(I79="","",MIN(I79,INDEX($F$126:$F$169,2*$C$78-1+IF(F79&gt;=DATE(2026,7,1),1,0))))</f>
        <v>25160</v>
      </c>
      <c r="H79" s="109">
        <f t="shared" ref="H79:H114" si="2">IF(I79="","",MAX(I79-G79,0))</f>
        <v>0</v>
      </c>
      <c r="I79" s="109">
        <f t="shared" ref="I79:I114" si="3">IF(OR($C$78="",$C$79="",$C$81=""),"",IFERROR(IF(AND($C$78&gt;=1,$C$78&lt;=22,$C$79&gt;=INDEX($D$126:$D$169,2*$C$78-1+IF($C$81&gt;=DATE(2026,7,1),1,0)),$C$79&lt;=INDEX($F$126:$F$169,2*$C$78-1+IF($C$81&gt;=DATE(2026,7,1),1,0)),MOD($C$79-INDEX($D$126:$D$169,2*$C$78-1+IF($C$81&gt;=DATE(2026,7,1),1,0)),INDEX($E$126:$E$169,2*$C$78-1+IF($C$81&gt;=DATE(2026,7,1),1,0)))=0,(($C$79-INDEX($D$126:$D$169,2*$C$78-1+IF($C$81&gt;=DATE(2026,7,1),1,0)))/INDEX($E$126:$E$169,2*$C$78-1+IF($C$81&gt;=DATE(2026,7,1),1,0)))&lt;=IF($C$78&lt;=16,30,IF($C$78&lt;=19,20,14)),IF($C$80="",TRUE(),AND($C$80&gt;=0,MOD($C$80,INDEX($E$126:$E$169,2*$C$78-1+IF($C$81&gt;=DATE(2026,7,1),1,0)))=0)),OR(IF($C$80="",0,$C$80)=0,(($C$79-INDEX($D$126:$D$169,2*$C$78-1+IF($C$81&gt;=DATE(2026,7,1),1,0)))/INDEX($E$126:$E$169,2*$C$78-1+IF($C$81&gt;=DATE(2026,7,1),1,0)))=IF($C$78&lt;=16,30,IF($C$78&lt;=19,20,14))),((($C$79-INDEX($D$126:$D$169,2*$C$78-1+IF($C$81&gt;=DATE(2026,7,1),1,0)))/INDEX($E$126:$E$169,2*$C$78-1+IF($C$81&gt;=DATE(2026,7,1),1,0)))+(IF($C$80="",0,$C$80)/INDEX($E$126:$E$169,2*$C$78-1+IF($C$81&gt;=DATE(2026,7,1),1,0)))-(YEAR(DATE(YEAR($C$81),MONTH($C$81),1))-YEAR(F79)+IF(MONTH($C$81)=12,1,0)-IF(MONTH(F79)=12,1,0)))&gt;=0),INDEX($D$126:$D$169,2*$C$78-1+IF(F79&gt;=DATE(2026,7,1),1,0))+((($C$79-INDEX($D$126:$D$169,2*$C$78-1+IF($C$81&gt;=DATE(2026,7,1),1,0)))/INDEX($E$126:$E$169,2*$C$78-1+IF($C$81&gt;=DATE(2026,7,1),1,0)))+(IF($C$80="",0,$C$80)/INDEX($E$126:$E$169,2*$C$78-1+IF($C$81&gt;=DATE(2026,7,1),1,0)))-(YEAR(DATE(YEAR($C$81),MONTH($C$81),1))-YEAR(F79)+IF(MONTH($C$81)=12,1,0)-IF(MONTH(F79)=12,1,0)))*INDEX($E$126:$E$169,2*$C$78-1+IF(F79&gt;=DATE(2026,7,1),1,0)),""),""))</f>
        <v>25160</v>
      </c>
    </row>
    <row r="80" spans="2:13" ht="26.25" customHeight="1" x14ac:dyDescent="0.4">
      <c r="B80" s="110" t="s">
        <v>2</v>
      </c>
      <c r="C80" s="111">
        <f>C3</f>
        <v>0</v>
      </c>
      <c r="E80" s="106">
        <v>2</v>
      </c>
      <c r="F80" s="107">
        <f t="shared" si="0"/>
        <v>45170</v>
      </c>
      <c r="G80" s="108">
        <f t="shared" si="1"/>
        <v>25160</v>
      </c>
      <c r="H80" s="109">
        <f t="shared" si="2"/>
        <v>0</v>
      </c>
      <c r="I80" s="109">
        <f t="shared" si="3"/>
        <v>25160</v>
      </c>
    </row>
    <row r="81" spans="1:9" ht="23.25" customHeight="1" x14ac:dyDescent="0.35">
      <c r="B81" s="102" t="s">
        <v>4</v>
      </c>
      <c r="C81" s="112">
        <f>C5</f>
        <v>46208</v>
      </c>
      <c r="E81" s="106">
        <v>3</v>
      </c>
      <c r="F81" s="107">
        <f t="shared" si="0"/>
        <v>45200</v>
      </c>
      <c r="G81" s="108">
        <f t="shared" si="1"/>
        <v>25160</v>
      </c>
      <c r="H81" s="109">
        <f t="shared" si="2"/>
        <v>0</v>
      </c>
      <c r="I81" s="109">
        <f t="shared" si="3"/>
        <v>25160</v>
      </c>
    </row>
    <row r="82" spans="1:9" ht="28.5" customHeight="1" x14ac:dyDescent="0.45">
      <c r="B82" s="113" t="s">
        <v>68</v>
      </c>
      <c r="C82" s="114">
        <f>IF(OR($C$78="",$C$79="",$C$81=""),"",IF(COUNT($I$91:$I$114)=24,ROUND(SUM($I$91:$I$114)/24,0),"Invalid BPS, Basic Pay, PP or Retirement Date"))</f>
        <v>26318</v>
      </c>
      <c r="E82" s="106">
        <v>4</v>
      </c>
      <c r="F82" s="107">
        <f t="shared" si="0"/>
        <v>45231</v>
      </c>
      <c r="G82" s="108">
        <f t="shared" si="1"/>
        <v>25160</v>
      </c>
      <c r="H82" s="109">
        <f t="shared" si="2"/>
        <v>0</v>
      </c>
      <c r="I82" s="109">
        <f t="shared" si="3"/>
        <v>25160</v>
      </c>
    </row>
    <row r="83" spans="1:9" ht="15" customHeight="1" x14ac:dyDescent="0.25">
      <c r="E83" s="106">
        <v>5</v>
      </c>
      <c r="F83" s="107">
        <f t="shared" si="0"/>
        <v>45261</v>
      </c>
      <c r="G83" s="108">
        <f t="shared" si="1"/>
        <v>25590</v>
      </c>
      <c r="H83" s="109">
        <f t="shared" si="2"/>
        <v>0</v>
      </c>
      <c r="I83" s="109">
        <f t="shared" si="3"/>
        <v>25590</v>
      </c>
    </row>
    <row r="84" spans="1:9" ht="50.25" customHeight="1" x14ac:dyDescent="0.4">
      <c r="A84" s="115" t="s">
        <v>69</v>
      </c>
      <c r="B84" s="116" t="s">
        <v>70</v>
      </c>
      <c r="C84" s="83"/>
      <c r="D84" s="80"/>
      <c r="E84" s="106">
        <v>6</v>
      </c>
      <c r="F84" s="107">
        <f t="shared" si="0"/>
        <v>45292</v>
      </c>
      <c r="G84" s="108">
        <f t="shared" si="1"/>
        <v>25590</v>
      </c>
      <c r="H84" s="109">
        <f t="shared" si="2"/>
        <v>0</v>
      </c>
      <c r="I84" s="109">
        <f t="shared" si="3"/>
        <v>25590</v>
      </c>
    </row>
    <row r="85" spans="1:9" ht="68.25" customHeight="1" x14ac:dyDescent="0.35">
      <c r="A85" s="117"/>
      <c r="B85" s="118" t="s">
        <v>71</v>
      </c>
      <c r="C85" s="83"/>
      <c r="D85" s="80"/>
      <c r="E85" s="106">
        <v>7</v>
      </c>
      <c r="F85" s="107">
        <f t="shared" si="0"/>
        <v>45323</v>
      </c>
      <c r="G85" s="108">
        <f t="shared" si="1"/>
        <v>25590</v>
      </c>
      <c r="H85" s="109">
        <f t="shared" si="2"/>
        <v>0</v>
      </c>
      <c r="I85" s="109">
        <f t="shared" si="3"/>
        <v>25590</v>
      </c>
    </row>
    <row r="86" spans="1:9" ht="28.5" customHeight="1" x14ac:dyDescent="0.45">
      <c r="B86" s="119" t="s">
        <v>72</v>
      </c>
      <c r="C86" s="120"/>
      <c r="D86" s="121"/>
      <c r="E86" s="106">
        <v>8</v>
      </c>
      <c r="F86" s="107">
        <f t="shared" si="0"/>
        <v>45352</v>
      </c>
      <c r="G86" s="108">
        <f t="shared" si="1"/>
        <v>25590</v>
      </c>
      <c r="H86" s="109">
        <f t="shared" si="2"/>
        <v>0</v>
      </c>
      <c r="I86" s="109">
        <f t="shared" si="3"/>
        <v>25590</v>
      </c>
    </row>
    <row r="87" spans="1:9" ht="15" customHeight="1" x14ac:dyDescent="0.25">
      <c r="E87" s="106">
        <v>9</v>
      </c>
      <c r="F87" s="107">
        <f t="shared" si="0"/>
        <v>45383</v>
      </c>
      <c r="G87" s="108">
        <f t="shared" si="1"/>
        <v>25590</v>
      </c>
      <c r="H87" s="109">
        <f t="shared" si="2"/>
        <v>0</v>
      </c>
      <c r="I87" s="109">
        <f t="shared" si="3"/>
        <v>25590</v>
      </c>
    </row>
    <row r="88" spans="1:9" ht="15" customHeight="1" x14ac:dyDescent="0.25">
      <c r="E88" s="106">
        <v>10</v>
      </c>
      <c r="F88" s="107">
        <f t="shared" si="0"/>
        <v>45413</v>
      </c>
      <c r="G88" s="108">
        <f t="shared" si="1"/>
        <v>25590</v>
      </c>
      <c r="H88" s="109">
        <f t="shared" si="2"/>
        <v>0</v>
      </c>
      <c r="I88" s="109">
        <f t="shared" si="3"/>
        <v>25590</v>
      </c>
    </row>
    <row r="89" spans="1:9" ht="15" customHeight="1" x14ac:dyDescent="0.25">
      <c r="E89" s="106">
        <v>11</v>
      </c>
      <c r="F89" s="107">
        <f t="shared" si="0"/>
        <v>45444</v>
      </c>
      <c r="G89" s="108">
        <f t="shared" si="1"/>
        <v>25590</v>
      </c>
      <c r="H89" s="109">
        <f t="shared" si="2"/>
        <v>0</v>
      </c>
      <c r="I89" s="109">
        <f t="shared" si="3"/>
        <v>25590</v>
      </c>
    </row>
    <row r="90" spans="1:9" ht="15" customHeight="1" x14ac:dyDescent="0.25">
      <c r="E90" s="106">
        <v>12</v>
      </c>
      <c r="F90" s="107">
        <f t="shared" si="0"/>
        <v>45474</v>
      </c>
      <c r="G90" s="108">
        <f t="shared" si="1"/>
        <v>25590</v>
      </c>
      <c r="H90" s="109">
        <f t="shared" si="2"/>
        <v>0</v>
      </c>
      <c r="I90" s="109">
        <f t="shared" si="3"/>
        <v>25590</v>
      </c>
    </row>
    <row r="91" spans="1:9" ht="15" customHeight="1" x14ac:dyDescent="0.25">
      <c r="E91" s="106">
        <v>13</v>
      </c>
      <c r="F91" s="107">
        <f t="shared" si="0"/>
        <v>45505</v>
      </c>
      <c r="G91" s="108">
        <f t="shared" si="1"/>
        <v>25590</v>
      </c>
      <c r="H91" s="109">
        <f t="shared" si="2"/>
        <v>0</v>
      </c>
      <c r="I91" s="109">
        <f t="shared" si="3"/>
        <v>25590</v>
      </c>
    </row>
    <row r="92" spans="1:9" ht="15" customHeight="1" x14ac:dyDescent="0.25">
      <c r="E92" s="106">
        <v>14</v>
      </c>
      <c r="F92" s="107">
        <f t="shared" si="0"/>
        <v>45536</v>
      </c>
      <c r="G92" s="108">
        <f t="shared" si="1"/>
        <v>25590</v>
      </c>
      <c r="H92" s="109">
        <f t="shared" si="2"/>
        <v>0</v>
      </c>
      <c r="I92" s="109">
        <f t="shared" si="3"/>
        <v>25590</v>
      </c>
    </row>
    <row r="93" spans="1:9" ht="15" customHeight="1" x14ac:dyDescent="0.25">
      <c r="E93" s="106">
        <v>15</v>
      </c>
      <c r="F93" s="107">
        <f t="shared" si="0"/>
        <v>45566</v>
      </c>
      <c r="G93" s="108">
        <f t="shared" si="1"/>
        <v>25590</v>
      </c>
      <c r="H93" s="109">
        <f t="shared" si="2"/>
        <v>0</v>
      </c>
      <c r="I93" s="109">
        <f t="shared" si="3"/>
        <v>25590</v>
      </c>
    </row>
    <row r="94" spans="1:9" ht="15" customHeight="1" x14ac:dyDescent="0.25">
      <c r="E94" s="106">
        <v>16</v>
      </c>
      <c r="F94" s="107">
        <f t="shared" si="0"/>
        <v>45597</v>
      </c>
      <c r="G94" s="108">
        <f t="shared" si="1"/>
        <v>25590</v>
      </c>
      <c r="H94" s="109">
        <f t="shared" si="2"/>
        <v>0</v>
      </c>
      <c r="I94" s="109">
        <f t="shared" si="3"/>
        <v>25590</v>
      </c>
    </row>
    <row r="95" spans="1:9" ht="15" customHeight="1" x14ac:dyDescent="0.25">
      <c r="E95" s="106">
        <v>17</v>
      </c>
      <c r="F95" s="107">
        <f t="shared" si="0"/>
        <v>45627</v>
      </c>
      <c r="G95" s="108">
        <f t="shared" si="1"/>
        <v>26020</v>
      </c>
      <c r="H95" s="109">
        <f t="shared" si="2"/>
        <v>0</v>
      </c>
      <c r="I95" s="109">
        <f t="shared" si="3"/>
        <v>26020</v>
      </c>
    </row>
    <row r="96" spans="1:9" ht="15" customHeight="1" x14ac:dyDescent="0.25">
      <c r="E96" s="106">
        <v>18</v>
      </c>
      <c r="F96" s="107">
        <f t="shared" si="0"/>
        <v>45658</v>
      </c>
      <c r="G96" s="108">
        <f t="shared" si="1"/>
        <v>26020</v>
      </c>
      <c r="H96" s="109">
        <f t="shared" si="2"/>
        <v>0</v>
      </c>
      <c r="I96" s="109">
        <f t="shared" si="3"/>
        <v>26020</v>
      </c>
    </row>
    <row r="97" spans="5:9" ht="15" customHeight="1" x14ac:dyDescent="0.25">
      <c r="E97" s="106">
        <v>19</v>
      </c>
      <c r="F97" s="107">
        <f t="shared" si="0"/>
        <v>45689</v>
      </c>
      <c r="G97" s="108">
        <f t="shared" si="1"/>
        <v>26020</v>
      </c>
      <c r="H97" s="109">
        <f t="shared" si="2"/>
        <v>0</v>
      </c>
      <c r="I97" s="109">
        <f t="shared" si="3"/>
        <v>26020</v>
      </c>
    </row>
    <row r="98" spans="5:9" ht="15" customHeight="1" x14ac:dyDescent="0.25">
      <c r="E98" s="106">
        <v>20</v>
      </c>
      <c r="F98" s="107">
        <f t="shared" si="0"/>
        <v>45717</v>
      </c>
      <c r="G98" s="108">
        <f t="shared" si="1"/>
        <v>26020</v>
      </c>
      <c r="H98" s="109">
        <f t="shared" si="2"/>
        <v>0</v>
      </c>
      <c r="I98" s="109">
        <f t="shared" si="3"/>
        <v>26020</v>
      </c>
    </row>
    <row r="99" spans="5:9" ht="15" customHeight="1" x14ac:dyDescent="0.25">
      <c r="E99" s="106">
        <v>21</v>
      </c>
      <c r="F99" s="107">
        <f t="shared" si="0"/>
        <v>45748</v>
      </c>
      <c r="G99" s="108">
        <f t="shared" si="1"/>
        <v>26020</v>
      </c>
      <c r="H99" s="109">
        <f t="shared" si="2"/>
        <v>0</v>
      </c>
      <c r="I99" s="109">
        <f t="shared" si="3"/>
        <v>26020</v>
      </c>
    </row>
    <row r="100" spans="5:9" ht="15" customHeight="1" x14ac:dyDescent="0.25">
      <c r="E100" s="106">
        <v>22</v>
      </c>
      <c r="F100" s="107">
        <f t="shared" si="0"/>
        <v>45778</v>
      </c>
      <c r="G100" s="108">
        <f t="shared" si="1"/>
        <v>26020</v>
      </c>
      <c r="H100" s="109">
        <f t="shared" si="2"/>
        <v>0</v>
      </c>
      <c r="I100" s="109">
        <f t="shared" si="3"/>
        <v>26020</v>
      </c>
    </row>
    <row r="101" spans="5:9" ht="15" customHeight="1" x14ac:dyDescent="0.25">
      <c r="E101" s="106">
        <v>23</v>
      </c>
      <c r="F101" s="107">
        <f t="shared" si="0"/>
        <v>45809</v>
      </c>
      <c r="G101" s="108">
        <f t="shared" si="1"/>
        <v>26020</v>
      </c>
      <c r="H101" s="109">
        <f t="shared" si="2"/>
        <v>0</v>
      </c>
      <c r="I101" s="109">
        <f t="shared" si="3"/>
        <v>26020</v>
      </c>
    </row>
    <row r="102" spans="5:9" ht="15" customHeight="1" x14ac:dyDescent="0.25">
      <c r="E102" s="106">
        <v>24</v>
      </c>
      <c r="F102" s="107">
        <f t="shared" si="0"/>
        <v>45839</v>
      </c>
      <c r="G102" s="108">
        <f t="shared" si="1"/>
        <v>26020</v>
      </c>
      <c r="H102" s="109">
        <f t="shared" si="2"/>
        <v>0</v>
      </c>
      <c r="I102" s="109">
        <f t="shared" si="3"/>
        <v>26020</v>
      </c>
    </row>
    <row r="103" spans="5:9" ht="15" customHeight="1" x14ac:dyDescent="0.25">
      <c r="E103" s="106">
        <v>25</v>
      </c>
      <c r="F103" s="107">
        <f t="shared" si="0"/>
        <v>45870</v>
      </c>
      <c r="G103" s="108">
        <f t="shared" si="1"/>
        <v>26020</v>
      </c>
      <c r="H103" s="109">
        <f t="shared" si="2"/>
        <v>0</v>
      </c>
      <c r="I103" s="109">
        <f t="shared" si="3"/>
        <v>26020</v>
      </c>
    </row>
    <row r="104" spans="5:9" ht="15" customHeight="1" x14ac:dyDescent="0.25">
      <c r="E104" s="106">
        <v>26</v>
      </c>
      <c r="F104" s="107">
        <f t="shared" si="0"/>
        <v>45901</v>
      </c>
      <c r="G104" s="108">
        <f t="shared" si="1"/>
        <v>26020</v>
      </c>
      <c r="H104" s="109">
        <f t="shared" si="2"/>
        <v>0</v>
      </c>
      <c r="I104" s="109">
        <f t="shared" si="3"/>
        <v>26020</v>
      </c>
    </row>
    <row r="105" spans="5:9" ht="15" customHeight="1" x14ac:dyDescent="0.25">
      <c r="E105" s="106">
        <v>27</v>
      </c>
      <c r="F105" s="107">
        <f t="shared" si="0"/>
        <v>45931</v>
      </c>
      <c r="G105" s="108">
        <f t="shared" si="1"/>
        <v>26020</v>
      </c>
      <c r="H105" s="109">
        <f t="shared" si="2"/>
        <v>0</v>
      </c>
      <c r="I105" s="109">
        <f t="shared" si="3"/>
        <v>26020</v>
      </c>
    </row>
    <row r="106" spans="5:9" ht="15" customHeight="1" x14ac:dyDescent="0.25">
      <c r="E106" s="106">
        <v>28</v>
      </c>
      <c r="F106" s="107">
        <f t="shared" si="0"/>
        <v>45962</v>
      </c>
      <c r="G106" s="108">
        <f t="shared" si="1"/>
        <v>26020</v>
      </c>
      <c r="H106" s="109">
        <f t="shared" si="2"/>
        <v>0</v>
      </c>
      <c r="I106" s="109">
        <f t="shared" si="3"/>
        <v>26020</v>
      </c>
    </row>
    <row r="107" spans="5:9" ht="15" customHeight="1" x14ac:dyDescent="0.25">
      <c r="E107" s="106">
        <v>29</v>
      </c>
      <c r="F107" s="107">
        <f t="shared" si="0"/>
        <v>45992</v>
      </c>
      <c r="G107" s="108">
        <f t="shared" si="1"/>
        <v>26450</v>
      </c>
      <c r="H107" s="109">
        <f t="shared" si="2"/>
        <v>0</v>
      </c>
      <c r="I107" s="109">
        <f t="shared" si="3"/>
        <v>26450</v>
      </c>
    </row>
    <row r="108" spans="5:9" ht="15" customHeight="1" x14ac:dyDescent="0.25">
      <c r="E108" s="106">
        <v>30</v>
      </c>
      <c r="F108" s="107">
        <f t="shared" si="0"/>
        <v>46023</v>
      </c>
      <c r="G108" s="108">
        <f t="shared" si="1"/>
        <v>26450</v>
      </c>
      <c r="H108" s="109">
        <f t="shared" si="2"/>
        <v>0</v>
      </c>
      <c r="I108" s="109">
        <f t="shared" si="3"/>
        <v>26450</v>
      </c>
    </row>
    <row r="109" spans="5:9" ht="15" customHeight="1" x14ac:dyDescent="0.25">
      <c r="E109" s="106">
        <v>31</v>
      </c>
      <c r="F109" s="107">
        <f t="shared" si="0"/>
        <v>46054</v>
      </c>
      <c r="G109" s="108">
        <f t="shared" si="1"/>
        <v>26450</v>
      </c>
      <c r="H109" s="109">
        <f t="shared" si="2"/>
        <v>0</v>
      </c>
      <c r="I109" s="109">
        <f t="shared" si="3"/>
        <v>26450</v>
      </c>
    </row>
    <row r="110" spans="5:9" ht="15" customHeight="1" x14ac:dyDescent="0.25">
      <c r="E110" s="106">
        <v>32</v>
      </c>
      <c r="F110" s="107">
        <f t="shared" si="0"/>
        <v>46082</v>
      </c>
      <c r="G110" s="108">
        <f t="shared" si="1"/>
        <v>26450</v>
      </c>
      <c r="H110" s="109">
        <f t="shared" si="2"/>
        <v>0</v>
      </c>
      <c r="I110" s="109">
        <f t="shared" si="3"/>
        <v>26450</v>
      </c>
    </row>
    <row r="111" spans="5:9" ht="15" customHeight="1" x14ac:dyDescent="0.25">
      <c r="E111" s="106">
        <v>33</v>
      </c>
      <c r="F111" s="107">
        <f t="shared" si="0"/>
        <v>46113</v>
      </c>
      <c r="G111" s="108">
        <f t="shared" si="1"/>
        <v>26450</v>
      </c>
      <c r="H111" s="109">
        <f t="shared" si="2"/>
        <v>0</v>
      </c>
      <c r="I111" s="109">
        <f t="shared" si="3"/>
        <v>26450</v>
      </c>
    </row>
    <row r="112" spans="5:9" ht="15" customHeight="1" x14ac:dyDescent="0.25">
      <c r="E112" s="106">
        <v>34</v>
      </c>
      <c r="F112" s="107">
        <f t="shared" si="0"/>
        <v>46143</v>
      </c>
      <c r="G112" s="108">
        <f t="shared" si="1"/>
        <v>26450</v>
      </c>
      <c r="H112" s="109">
        <f t="shared" si="2"/>
        <v>0</v>
      </c>
      <c r="I112" s="109">
        <f t="shared" si="3"/>
        <v>26450</v>
      </c>
    </row>
    <row r="113" spans="2:37" ht="15" customHeight="1" x14ac:dyDescent="0.25">
      <c r="E113" s="106">
        <v>35</v>
      </c>
      <c r="F113" s="107">
        <f t="shared" si="0"/>
        <v>46174</v>
      </c>
      <c r="G113" s="108">
        <f t="shared" si="1"/>
        <v>26450</v>
      </c>
      <c r="H113" s="109">
        <f t="shared" si="2"/>
        <v>0</v>
      </c>
      <c r="I113" s="109">
        <f t="shared" si="3"/>
        <v>26450</v>
      </c>
    </row>
    <row r="114" spans="2:37" ht="15" customHeight="1" x14ac:dyDescent="0.25">
      <c r="E114" s="106">
        <v>36</v>
      </c>
      <c r="F114" s="107">
        <f t="shared" si="0"/>
        <v>46204</v>
      </c>
      <c r="G114" s="108">
        <f t="shared" si="1"/>
        <v>31880</v>
      </c>
      <c r="H114" s="109">
        <f t="shared" si="2"/>
        <v>0</v>
      </c>
      <c r="I114" s="109">
        <f t="shared" si="3"/>
        <v>31880</v>
      </c>
      <c r="L114" s="65">
        <f>K114/24</f>
        <v>0</v>
      </c>
    </row>
    <row r="116" spans="2:37" ht="15" customHeight="1" x14ac:dyDescent="0.25">
      <c r="D116" s="122" t="s">
        <v>56</v>
      </c>
      <c r="E116" s="123"/>
      <c r="F116" s="123">
        <v>36</v>
      </c>
      <c r="G116" s="124">
        <f>SUM(G79:G114)</f>
        <v>936990</v>
      </c>
      <c r="H116" s="124">
        <f>SUM(H79:H114)</f>
        <v>0</v>
      </c>
      <c r="I116" s="124">
        <f>SUM(I79:I114)</f>
        <v>936990</v>
      </c>
    </row>
    <row r="117" spans="2:37" ht="15" customHeight="1" x14ac:dyDescent="0.25">
      <c r="D117" s="122" t="s">
        <v>73</v>
      </c>
      <c r="E117" s="123"/>
      <c r="F117" s="123"/>
      <c r="G117" s="124">
        <f>G116/36</f>
        <v>26027.5</v>
      </c>
      <c r="H117" s="124">
        <f>H116/36</f>
        <v>0</v>
      </c>
      <c r="I117" s="124">
        <f>I116/36</f>
        <v>26027.5</v>
      </c>
    </row>
    <row r="124" spans="2:37" ht="18.75" customHeight="1" x14ac:dyDescent="0.3">
      <c r="B124" s="125" t="s">
        <v>74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</row>
    <row r="125" spans="2:37" ht="15" customHeight="1" x14ac:dyDescent="0.25">
      <c r="B125" s="126" t="s">
        <v>75</v>
      </c>
      <c r="C125" s="126" t="s">
        <v>76</v>
      </c>
      <c r="D125" s="126" t="s">
        <v>77</v>
      </c>
      <c r="E125" s="126" t="s">
        <v>78</v>
      </c>
      <c r="F125" s="126" t="s">
        <v>79</v>
      </c>
      <c r="G125" s="126"/>
      <c r="H125" s="126">
        <v>1</v>
      </c>
      <c r="I125" s="126">
        <v>2</v>
      </c>
      <c r="J125" s="126">
        <v>3</v>
      </c>
      <c r="K125" s="126">
        <v>4</v>
      </c>
      <c r="L125" s="126">
        <v>5</v>
      </c>
      <c r="M125" s="126">
        <v>6</v>
      </c>
      <c r="N125" s="126">
        <v>7</v>
      </c>
      <c r="O125" s="126">
        <v>8</v>
      </c>
      <c r="P125" s="126">
        <v>9</v>
      </c>
      <c r="Q125" s="126">
        <v>10</v>
      </c>
      <c r="R125" s="126">
        <v>11</v>
      </c>
      <c r="S125" s="126">
        <v>12</v>
      </c>
      <c r="T125" s="126">
        <v>13</v>
      </c>
      <c r="U125" s="126">
        <v>14</v>
      </c>
      <c r="V125" s="126">
        <v>15</v>
      </c>
      <c r="W125" s="126">
        <v>16</v>
      </c>
      <c r="X125" s="126">
        <v>17</v>
      </c>
      <c r="Y125" s="126">
        <v>18</v>
      </c>
      <c r="Z125" s="126">
        <v>19</v>
      </c>
      <c r="AA125" s="126">
        <v>20</v>
      </c>
      <c r="AB125" s="126">
        <v>21</v>
      </c>
      <c r="AC125" s="126">
        <v>22</v>
      </c>
      <c r="AD125" s="126">
        <v>23</v>
      </c>
      <c r="AE125" s="126">
        <v>24</v>
      </c>
      <c r="AF125" s="126">
        <v>25</v>
      </c>
      <c r="AG125" s="126">
        <v>26</v>
      </c>
      <c r="AH125" s="126">
        <v>27</v>
      </c>
      <c r="AI125" s="126">
        <v>28</v>
      </c>
      <c r="AJ125" s="126">
        <v>29</v>
      </c>
      <c r="AK125" s="126">
        <v>30</v>
      </c>
    </row>
    <row r="126" spans="2:37" ht="15" customHeight="1" x14ac:dyDescent="0.25">
      <c r="B126" s="127" t="s">
        <v>80</v>
      </c>
      <c r="C126" s="128">
        <v>2022</v>
      </c>
      <c r="D126" s="129">
        <v>13550</v>
      </c>
      <c r="E126" s="129">
        <v>430</v>
      </c>
      <c r="F126" s="129">
        <v>26450</v>
      </c>
      <c r="G126" s="129">
        <f t="shared" ref="G126:G169" si="4">D126</f>
        <v>13550</v>
      </c>
      <c r="H126" s="130">
        <f t="shared" ref="H126:H169" si="5">G126+E126*1</f>
        <v>13980</v>
      </c>
      <c r="I126" s="130">
        <f t="shared" ref="I126:I169" si="6">G126+E126*2</f>
        <v>14410</v>
      </c>
      <c r="J126" s="130">
        <f t="shared" ref="J126:J169" si="7">G126+E126*3</f>
        <v>14840</v>
      </c>
      <c r="K126" s="130">
        <f t="shared" ref="K126:K169" si="8">G126+E126*4</f>
        <v>15270</v>
      </c>
      <c r="L126" s="130">
        <f t="shared" ref="L126:L169" si="9">G126+E126*5</f>
        <v>15700</v>
      </c>
      <c r="M126" s="130">
        <f t="shared" ref="M126:M169" si="10">G126+E126*6</f>
        <v>16130</v>
      </c>
      <c r="N126" s="130">
        <f t="shared" ref="N126:N169" si="11">G126+E126*7</f>
        <v>16560</v>
      </c>
      <c r="O126" s="130">
        <f t="shared" ref="O126:O169" si="12">G126+E126*8</f>
        <v>16990</v>
      </c>
      <c r="P126" s="130">
        <f t="shared" ref="P126:P169" si="13">G126+E126*9</f>
        <v>17420</v>
      </c>
      <c r="Q126" s="128">
        <f t="shared" ref="Q126:Q169" si="14">G126+E126*10</f>
        <v>17850</v>
      </c>
      <c r="R126" s="128">
        <f t="shared" ref="R126:R169" si="15">G126+E126*11</f>
        <v>18280</v>
      </c>
      <c r="S126" s="128">
        <f t="shared" ref="S126:S169" si="16">G126+E126*12</f>
        <v>18710</v>
      </c>
      <c r="T126" s="128">
        <f t="shared" ref="T126:T169" si="17">G126+E126*13</f>
        <v>19140</v>
      </c>
      <c r="U126" s="128">
        <f t="shared" ref="U126:U169" si="18">G126+E126*14</f>
        <v>19570</v>
      </c>
      <c r="V126" s="128">
        <f t="shared" ref="V126:V163" si="19">G126+E126*15</f>
        <v>20000</v>
      </c>
      <c r="W126" s="128">
        <f t="shared" ref="W126:W163" si="20">G126+E126*16</f>
        <v>20430</v>
      </c>
      <c r="X126" s="128">
        <f t="shared" ref="X126:X163" si="21">G126+E126*17</f>
        <v>20860</v>
      </c>
      <c r="Y126" s="128">
        <f t="shared" ref="Y126:Y163" si="22">G126+E126*18</f>
        <v>21290</v>
      </c>
      <c r="Z126" s="128">
        <f t="shared" ref="Z126:Z163" si="23">G126+E126*19</f>
        <v>21720</v>
      </c>
      <c r="AA126" s="128">
        <f t="shared" ref="AA126:AA163" si="24">G126+E126*20</f>
        <v>22150</v>
      </c>
      <c r="AB126" s="128">
        <f t="shared" ref="AB126:AB157" si="25">G126+E126*21</f>
        <v>22580</v>
      </c>
      <c r="AC126" s="128">
        <f t="shared" ref="AC126:AC157" si="26">G126+E126*22</f>
        <v>23010</v>
      </c>
      <c r="AD126" s="128">
        <f t="shared" ref="AD126:AD157" si="27">G126+E126*23</f>
        <v>23440</v>
      </c>
      <c r="AE126" s="128">
        <f t="shared" ref="AE126:AE157" si="28">G126+E126*24</f>
        <v>23870</v>
      </c>
      <c r="AF126" s="128">
        <f t="shared" ref="AF126:AF157" si="29">G126+E126*25</f>
        <v>24300</v>
      </c>
      <c r="AG126" s="128">
        <f t="shared" ref="AG126:AG157" si="30">G126+E126*26</f>
        <v>24730</v>
      </c>
      <c r="AH126" s="128">
        <f t="shared" ref="AH126:AH157" si="31">G126+E126*27</f>
        <v>25160</v>
      </c>
      <c r="AI126" s="128">
        <f t="shared" ref="AI126:AI157" si="32">G126+E126*28</f>
        <v>25590</v>
      </c>
      <c r="AJ126" s="128">
        <f t="shared" ref="AJ126:AJ157" si="33">G126+E126*29</f>
        <v>26020</v>
      </c>
      <c r="AK126" s="128">
        <f t="shared" ref="AK126:AK157" si="34">G126+E126*30</f>
        <v>26450</v>
      </c>
    </row>
    <row r="127" spans="2:37" ht="15" customHeight="1" x14ac:dyDescent="0.25">
      <c r="B127" s="131"/>
      <c r="C127" s="81">
        <v>2026</v>
      </c>
      <c r="D127" s="132">
        <v>16280</v>
      </c>
      <c r="E127" s="81">
        <v>520</v>
      </c>
      <c r="F127" s="132">
        <v>31880</v>
      </c>
      <c r="G127" s="129">
        <f t="shared" si="4"/>
        <v>16280</v>
      </c>
      <c r="H127" s="132">
        <f t="shared" si="5"/>
        <v>16800</v>
      </c>
      <c r="I127" s="132">
        <f t="shared" si="6"/>
        <v>17320</v>
      </c>
      <c r="J127" s="132">
        <f t="shared" si="7"/>
        <v>17840</v>
      </c>
      <c r="K127" s="132">
        <f t="shared" si="8"/>
        <v>18360</v>
      </c>
      <c r="L127" s="132">
        <f t="shared" si="9"/>
        <v>18880</v>
      </c>
      <c r="M127" s="132">
        <f t="shared" si="10"/>
        <v>19400</v>
      </c>
      <c r="N127" s="132">
        <f t="shared" si="11"/>
        <v>19920</v>
      </c>
      <c r="O127" s="132">
        <f t="shared" si="12"/>
        <v>20440</v>
      </c>
      <c r="P127" s="132">
        <f t="shared" si="13"/>
        <v>20960</v>
      </c>
      <c r="Q127" s="81">
        <f t="shared" si="14"/>
        <v>21480</v>
      </c>
      <c r="R127" s="81">
        <f t="shared" si="15"/>
        <v>22000</v>
      </c>
      <c r="S127" s="81">
        <f t="shared" si="16"/>
        <v>22520</v>
      </c>
      <c r="T127" s="81">
        <f t="shared" si="17"/>
        <v>23040</v>
      </c>
      <c r="U127" s="81">
        <f t="shared" si="18"/>
        <v>23560</v>
      </c>
      <c r="V127" s="81">
        <f t="shared" si="19"/>
        <v>24080</v>
      </c>
      <c r="W127" s="81">
        <f t="shared" si="20"/>
        <v>24600</v>
      </c>
      <c r="X127" s="81">
        <f t="shared" si="21"/>
        <v>25120</v>
      </c>
      <c r="Y127" s="81">
        <f t="shared" si="22"/>
        <v>25640</v>
      </c>
      <c r="Z127" s="81">
        <f t="shared" si="23"/>
        <v>26160</v>
      </c>
      <c r="AA127" s="81">
        <f t="shared" si="24"/>
        <v>26680</v>
      </c>
      <c r="AB127" s="81">
        <f t="shared" si="25"/>
        <v>27200</v>
      </c>
      <c r="AC127" s="81">
        <f t="shared" si="26"/>
        <v>27720</v>
      </c>
      <c r="AD127" s="81">
        <f t="shared" si="27"/>
        <v>28240</v>
      </c>
      <c r="AE127" s="128">
        <f t="shared" si="28"/>
        <v>28760</v>
      </c>
      <c r="AF127" s="128">
        <f t="shared" si="29"/>
        <v>29280</v>
      </c>
      <c r="AG127" s="128">
        <f t="shared" si="30"/>
        <v>29800</v>
      </c>
      <c r="AH127" s="128">
        <f t="shared" si="31"/>
        <v>30320</v>
      </c>
      <c r="AI127" s="128">
        <f t="shared" si="32"/>
        <v>30840</v>
      </c>
      <c r="AJ127" s="128">
        <f t="shared" si="33"/>
        <v>31360</v>
      </c>
      <c r="AK127" s="128">
        <f t="shared" si="34"/>
        <v>31880</v>
      </c>
    </row>
    <row r="128" spans="2:37" ht="15" customHeight="1" x14ac:dyDescent="0.25">
      <c r="B128" s="127" t="s">
        <v>81</v>
      </c>
      <c r="C128" s="128">
        <v>2022</v>
      </c>
      <c r="D128" s="129">
        <v>13820</v>
      </c>
      <c r="E128" s="129">
        <v>490</v>
      </c>
      <c r="F128" s="129">
        <v>28520</v>
      </c>
      <c r="G128" s="129">
        <f t="shared" si="4"/>
        <v>13820</v>
      </c>
      <c r="H128" s="132">
        <f t="shared" si="5"/>
        <v>14310</v>
      </c>
      <c r="I128" s="132">
        <f t="shared" si="6"/>
        <v>14800</v>
      </c>
      <c r="J128" s="132">
        <f t="shared" si="7"/>
        <v>15290</v>
      </c>
      <c r="K128" s="132">
        <f t="shared" si="8"/>
        <v>15780</v>
      </c>
      <c r="L128" s="132">
        <f t="shared" si="9"/>
        <v>16270</v>
      </c>
      <c r="M128" s="132">
        <f t="shared" si="10"/>
        <v>16760</v>
      </c>
      <c r="N128" s="132">
        <f t="shared" si="11"/>
        <v>17250</v>
      </c>
      <c r="O128" s="132">
        <f t="shared" si="12"/>
        <v>17740</v>
      </c>
      <c r="P128" s="132">
        <f t="shared" si="13"/>
        <v>18230</v>
      </c>
      <c r="Q128" s="81">
        <f t="shared" si="14"/>
        <v>18720</v>
      </c>
      <c r="R128" s="81">
        <f t="shared" si="15"/>
        <v>19210</v>
      </c>
      <c r="S128" s="81">
        <f t="shared" si="16"/>
        <v>19700</v>
      </c>
      <c r="T128" s="81">
        <f t="shared" si="17"/>
        <v>20190</v>
      </c>
      <c r="U128" s="81">
        <f t="shared" si="18"/>
        <v>20680</v>
      </c>
      <c r="V128" s="81">
        <f t="shared" si="19"/>
        <v>21170</v>
      </c>
      <c r="W128" s="81">
        <f t="shared" si="20"/>
        <v>21660</v>
      </c>
      <c r="X128" s="81">
        <f t="shared" si="21"/>
        <v>22150</v>
      </c>
      <c r="Y128" s="81">
        <f t="shared" si="22"/>
        <v>22640</v>
      </c>
      <c r="Z128" s="81">
        <f t="shared" si="23"/>
        <v>23130</v>
      </c>
      <c r="AA128" s="81">
        <f t="shared" si="24"/>
        <v>23620</v>
      </c>
      <c r="AB128" s="81">
        <f t="shared" si="25"/>
        <v>24110</v>
      </c>
      <c r="AC128" s="81">
        <f t="shared" si="26"/>
        <v>24600</v>
      </c>
      <c r="AD128" s="81">
        <f t="shared" si="27"/>
        <v>25090</v>
      </c>
      <c r="AE128" s="128">
        <f t="shared" si="28"/>
        <v>25580</v>
      </c>
      <c r="AF128" s="128">
        <f t="shared" si="29"/>
        <v>26070</v>
      </c>
      <c r="AG128" s="128">
        <f t="shared" si="30"/>
        <v>26560</v>
      </c>
      <c r="AH128" s="128">
        <f t="shared" si="31"/>
        <v>27050</v>
      </c>
      <c r="AI128" s="128">
        <f t="shared" si="32"/>
        <v>27540</v>
      </c>
      <c r="AJ128" s="128">
        <f t="shared" si="33"/>
        <v>28030</v>
      </c>
      <c r="AK128" s="128">
        <f t="shared" si="34"/>
        <v>28520</v>
      </c>
    </row>
    <row r="129" spans="2:37" ht="15" customHeight="1" x14ac:dyDescent="0.25">
      <c r="B129" s="131"/>
      <c r="C129" s="81">
        <v>2026</v>
      </c>
      <c r="D129" s="132">
        <v>16600</v>
      </c>
      <c r="E129" s="81">
        <v>590</v>
      </c>
      <c r="F129" s="132">
        <v>34300</v>
      </c>
      <c r="G129" s="129">
        <f t="shared" si="4"/>
        <v>16600</v>
      </c>
      <c r="H129" s="132">
        <f t="shared" si="5"/>
        <v>17190</v>
      </c>
      <c r="I129" s="132">
        <f t="shared" si="6"/>
        <v>17780</v>
      </c>
      <c r="J129" s="132">
        <f t="shared" si="7"/>
        <v>18370</v>
      </c>
      <c r="K129" s="132">
        <f t="shared" si="8"/>
        <v>18960</v>
      </c>
      <c r="L129" s="132">
        <f t="shared" si="9"/>
        <v>19550</v>
      </c>
      <c r="M129" s="132">
        <f t="shared" si="10"/>
        <v>20140</v>
      </c>
      <c r="N129" s="132">
        <f t="shared" si="11"/>
        <v>20730</v>
      </c>
      <c r="O129" s="132">
        <f t="shared" si="12"/>
        <v>21320</v>
      </c>
      <c r="P129" s="132">
        <f t="shared" si="13"/>
        <v>21910</v>
      </c>
      <c r="Q129" s="81">
        <f t="shared" si="14"/>
        <v>22500</v>
      </c>
      <c r="R129" s="81">
        <f t="shared" si="15"/>
        <v>23090</v>
      </c>
      <c r="S129" s="81">
        <f t="shared" si="16"/>
        <v>23680</v>
      </c>
      <c r="T129" s="81">
        <f t="shared" si="17"/>
        <v>24270</v>
      </c>
      <c r="U129" s="81">
        <f t="shared" si="18"/>
        <v>24860</v>
      </c>
      <c r="V129" s="81">
        <f t="shared" si="19"/>
        <v>25450</v>
      </c>
      <c r="W129" s="81">
        <f t="shared" si="20"/>
        <v>26040</v>
      </c>
      <c r="X129" s="81">
        <f t="shared" si="21"/>
        <v>26630</v>
      </c>
      <c r="Y129" s="81">
        <f t="shared" si="22"/>
        <v>27220</v>
      </c>
      <c r="Z129" s="81">
        <f t="shared" si="23"/>
        <v>27810</v>
      </c>
      <c r="AA129" s="81">
        <f t="shared" si="24"/>
        <v>28400</v>
      </c>
      <c r="AB129" s="81">
        <f t="shared" si="25"/>
        <v>28990</v>
      </c>
      <c r="AC129" s="81">
        <f t="shared" si="26"/>
        <v>29580</v>
      </c>
      <c r="AD129" s="81">
        <f t="shared" si="27"/>
        <v>30170</v>
      </c>
      <c r="AE129" s="128">
        <f t="shared" si="28"/>
        <v>30760</v>
      </c>
      <c r="AF129" s="128">
        <f t="shared" si="29"/>
        <v>31350</v>
      </c>
      <c r="AG129" s="128">
        <f t="shared" si="30"/>
        <v>31940</v>
      </c>
      <c r="AH129" s="128">
        <f t="shared" si="31"/>
        <v>32530</v>
      </c>
      <c r="AI129" s="128">
        <f t="shared" si="32"/>
        <v>33120</v>
      </c>
      <c r="AJ129" s="128">
        <f t="shared" si="33"/>
        <v>33710</v>
      </c>
      <c r="AK129" s="128">
        <f t="shared" si="34"/>
        <v>34300</v>
      </c>
    </row>
    <row r="130" spans="2:37" ht="15" customHeight="1" x14ac:dyDescent="0.25">
      <c r="B130" s="127" t="s">
        <v>82</v>
      </c>
      <c r="C130" s="128">
        <v>2022</v>
      </c>
      <c r="D130" s="129">
        <v>14260</v>
      </c>
      <c r="E130" s="129">
        <v>580</v>
      </c>
      <c r="F130" s="129">
        <v>31660</v>
      </c>
      <c r="G130" s="129">
        <f t="shared" si="4"/>
        <v>14260</v>
      </c>
      <c r="H130" s="132">
        <f t="shared" si="5"/>
        <v>14840</v>
      </c>
      <c r="I130" s="132">
        <f t="shared" si="6"/>
        <v>15420</v>
      </c>
      <c r="J130" s="132">
        <f t="shared" si="7"/>
        <v>16000</v>
      </c>
      <c r="K130" s="132">
        <f t="shared" si="8"/>
        <v>16580</v>
      </c>
      <c r="L130" s="132">
        <f t="shared" si="9"/>
        <v>17160</v>
      </c>
      <c r="M130" s="132">
        <f t="shared" si="10"/>
        <v>17740</v>
      </c>
      <c r="N130" s="132">
        <f t="shared" si="11"/>
        <v>18320</v>
      </c>
      <c r="O130" s="132">
        <f t="shared" si="12"/>
        <v>18900</v>
      </c>
      <c r="P130" s="132">
        <f t="shared" si="13"/>
        <v>19480</v>
      </c>
      <c r="Q130" s="81">
        <f t="shared" si="14"/>
        <v>20060</v>
      </c>
      <c r="R130" s="81">
        <f t="shared" si="15"/>
        <v>20640</v>
      </c>
      <c r="S130" s="81">
        <f t="shared" si="16"/>
        <v>21220</v>
      </c>
      <c r="T130" s="81">
        <f t="shared" si="17"/>
        <v>21800</v>
      </c>
      <c r="U130" s="81">
        <f t="shared" si="18"/>
        <v>22380</v>
      </c>
      <c r="V130" s="81">
        <f t="shared" si="19"/>
        <v>22960</v>
      </c>
      <c r="W130" s="81">
        <f t="shared" si="20"/>
        <v>23540</v>
      </c>
      <c r="X130" s="81">
        <f t="shared" si="21"/>
        <v>24120</v>
      </c>
      <c r="Y130" s="81">
        <f t="shared" si="22"/>
        <v>24700</v>
      </c>
      <c r="Z130" s="81">
        <f t="shared" si="23"/>
        <v>25280</v>
      </c>
      <c r="AA130" s="81">
        <f t="shared" si="24"/>
        <v>25860</v>
      </c>
      <c r="AB130" s="81">
        <f t="shared" si="25"/>
        <v>26440</v>
      </c>
      <c r="AC130" s="81">
        <f t="shared" si="26"/>
        <v>27020</v>
      </c>
      <c r="AD130" s="81">
        <f t="shared" si="27"/>
        <v>27600</v>
      </c>
      <c r="AE130" s="128">
        <f t="shared" si="28"/>
        <v>28180</v>
      </c>
      <c r="AF130" s="128">
        <f t="shared" si="29"/>
        <v>28760</v>
      </c>
      <c r="AG130" s="128">
        <f t="shared" si="30"/>
        <v>29340</v>
      </c>
      <c r="AH130" s="128">
        <f t="shared" si="31"/>
        <v>29920</v>
      </c>
      <c r="AI130" s="128">
        <f t="shared" si="32"/>
        <v>30500</v>
      </c>
      <c r="AJ130" s="128">
        <f t="shared" si="33"/>
        <v>31080</v>
      </c>
      <c r="AK130" s="128">
        <f t="shared" si="34"/>
        <v>31660</v>
      </c>
    </row>
    <row r="131" spans="2:37" ht="15" customHeight="1" x14ac:dyDescent="0.25">
      <c r="B131" s="131"/>
      <c r="C131" s="81">
        <v>2026</v>
      </c>
      <c r="D131" s="132">
        <v>17130</v>
      </c>
      <c r="E131" s="81">
        <v>700</v>
      </c>
      <c r="F131" s="132">
        <v>38130</v>
      </c>
      <c r="G131" s="129">
        <f t="shared" si="4"/>
        <v>17130</v>
      </c>
      <c r="H131" s="132">
        <f t="shared" si="5"/>
        <v>17830</v>
      </c>
      <c r="I131" s="132">
        <f t="shared" si="6"/>
        <v>18530</v>
      </c>
      <c r="J131" s="132">
        <f t="shared" si="7"/>
        <v>19230</v>
      </c>
      <c r="K131" s="132">
        <f t="shared" si="8"/>
        <v>19930</v>
      </c>
      <c r="L131" s="132">
        <f t="shared" si="9"/>
        <v>20630</v>
      </c>
      <c r="M131" s="132">
        <f t="shared" si="10"/>
        <v>21330</v>
      </c>
      <c r="N131" s="132">
        <f t="shared" si="11"/>
        <v>22030</v>
      </c>
      <c r="O131" s="132">
        <f t="shared" si="12"/>
        <v>22730</v>
      </c>
      <c r="P131" s="132">
        <f t="shared" si="13"/>
        <v>23430</v>
      </c>
      <c r="Q131" s="81">
        <f t="shared" si="14"/>
        <v>24130</v>
      </c>
      <c r="R131" s="81">
        <f t="shared" si="15"/>
        <v>24830</v>
      </c>
      <c r="S131" s="81">
        <f t="shared" si="16"/>
        <v>25530</v>
      </c>
      <c r="T131" s="81">
        <f t="shared" si="17"/>
        <v>26230</v>
      </c>
      <c r="U131" s="81">
        <f t="shared" si="18"/>
        <v>26930</v>
      </c>
      <c r="V131" s="81">
        <f t="shared" si="19"/>
        <v>27630</v>
      </c>
      <c r="W131" s="81">
        <f t="shared" si="20"/>
        <v>28330</v>
      </c>
      <c r="X131" s="81">
        <f t="shared" si="21"/>
        <v>29030</v>
      </c>
      <c r="Y131" s="81">
        <f t="shared" si="22"/>
        <v>29730</v>
      </c>
      <c r="Z131" s="81">
        <f t="shared" si="23"/>
        <v>30430</v>
      </c>
      <c r="AA131" s="81">
        <f t="shared" si="24"/>
        <v>31130</v>
      </c>
      <c r="AB131" s="81">
        <f t="shared" si="25"/>
        <v>31830</v>
      </c>
      <c r="AC131" s="81">
        <f t="shared" si="26"/>
        <v>32530</v>
      </c>
      <c r="AD131" s="81">
        <f t="shared" si="27"/>
        <v>33230</v>
      </c>
      <c r="AE131" s="128">
        <f t="shared" si="28"/>
        <v>33930</v>
      </c>
      <c r="AF131" s="128">
        <f t="shared" si="29"/>
        <v>34630</v>
      </c>
      <c r="AG131" s="128">
        <f t="shared" si="30"/>
        <v>35330</v>
      </c>
      <c r="AH131" s="128">
        <f t="shared" si="31"/>
        <v>36030</v>
      </c>
      <c r="AI131" s="128">
        <f t="shared" si="32"/>
        <v>36730</v>
      </c>
      <c r="AJ131" s="128">
        <f t="shared" si="33"/>
        <v>37430</v>
      </c>
      <c r="AK131" s="128">
        <f t="shared" si="34"/>
        <v>38130</v>
      </c>
    </row>
    <row r="132" spans="2:37" ht="15" customHeight="1" x14ac:dyDescent="0.25">
      <c r="B132" s="127" t="s">
        <v>83</v>
      </c>
      <c r="C132" s="128">
        <v>2022</v>
      </c>
      <c r="D132" s="129">
        <v>14690</v>
      </c>
      <c r="E132" s="129">
        <v>660</v>
      </c>
      <c r="F132" s="129">
        <v>34490</v>
      </c>
      <c r="G132" s="129">
        <f t="shared" si="4"/>
        <v>14690</v>
      </c>
      <c r="H132" s="132">
        <f t="shared" si="5"/>
        <v>15350</v>
      </c>
      <c r="I132" s="132">
        <f t="shared" si="6"/>
        <v>16010</v>
      </c>
      <c r="J132" s="132">
        <f t="shared" si="7"/>
        <v>16670</v>
      </c>
      <c r="K132" s="132">
        <f t="shared" si="8"/>
        <v>17330</v>
      </c>
      <c r="L132" s="132">
        <f t="shared" si="9"/>
        <v>17990</v>
      </c>
      <c r="M132" s="132">
        <f t="shared" si="10"/>
        <v>18650</v>
      </c>
      <c r="N132" s="132">
        <f t="shared" si="11"/>
        <v>19310</v>
      </c>
      <c r="O132" s="132">
        <f t="shared" si="12"/>
        <v>19970</v>
      </c>
      <c r="P132" s="132">
        <f t="shared" si="13"/>
        <v>20630</v>
      </c>
      <c r="Q132" s="81">
        <f t="shared" si="14"/>
        <v>21290</v>
      </c>
      <c r="R132" s="81">
        <f t="shared" si="15"/>
        <v>21950</v>
      </c>
      <c r="S132" s="81">
        <f t="shared" si="16"/>
        <v>22610</v>
      </c>
      <c r="T132" s="81">
        <f t="shared" si="17"/>
        <v>23270</v>
      </c>
      <c r="U132" s="81">
        <f t="shared" si="18"/>
        <v>23930</v>
      </c>
      <c r="V132" s="81">
        <f t="shared" si="19"/>
        <v>24590</v>
      </c>
      <c r="W132" s="81">
        <f t="shared" si="20"/>
        <v>25250</v>
      </c>
      <c r="X132" s="81">
        <f t="shared" si="21"/>
        <v>25910</v>
      </c>
      <c r="Y132" s="81">
        <f t="shared" si="22"/>
        <v>26570</v>
      </c>
      <c r="Z132" s="81">
        <f t="shared" si="23"/>
        <v>27230</v>
      </c>
      <c r="AA132" s="81">
        <f t="shared" si="24"/>
        <v>27890</v>
      </c>
      <c r="AB132" s="81">
        <f t="shared" si="25"/>
        <v>28550</v>
      </c>
      <c r="AC132" s="81">
        <f t="shared" si="26"/>
        <v>29210</v>
      </c>
      <c r="AD132" s="81">
        <f t="shared" si="27"/>
        <v>29870</v>
      </c>
      <c r="AE132" s="128">
        <f t="shared" si="28"/>
        <v>30530</v>
      </c>
      <c r="AF132" s="128">
        <f t="shared" si="29"/>
        <v>31190</v>
      </c>
      <c r="AG132" s="128">
        <f t="shared" si="30"/>
        <v>31850</v>
      </c>
      <c r="AH132" s="128">
        <f t="shared" si="31"/>
        <v>32510</v>
      </c>
      <c r="AI132" s="128">
        <f t="shared" si="32"/>
        <v>33170</v>
      </c>
      <c r="AJ132" s="128">
        <f t="shared" si="33"/>
        <v>33830</v>
      </c>
      <c r="AK132" s="128">
        <f t="shared" si="34"/>
        <v>34490</v>
      </c>
    </row>
    <row r="133" spans="2:37" ht="15" customHeight="1" x14ac:dyDescent="0.25">
      <c r="B133" s="131"/>
      <c r="C133" s="133">
        <v>2026</v>
      </c>
      <c r="D133" s="132">
        <v>17650</v>
      </c>
      <c r="E133" s="81">
        <v>800</v>
      </c>
      <c r="F133" s="132">
        <v>41650</v>
      </c>
      <c r="G133" s="129">
        <f t="shared" si="4"/>
        <v>17650</v>
      </c>
      <c r="H133" s="132">
        <f t="shared" si="5"/>
        <v>18450</v>
      </c>
      <c r="I133" s="132">
        <f t="shared" si="6"/>
        <v>19250</v>
      </c>
      <c r="J133" s="132">
        <f t="shared" si="7"/>
        <v>20050</v>
      </c>
      <c r="K133" s="132">
        <f t="shared" si="8"/>
        <v>20850</v>
      </c>
      <c r="L133" s="132">
        <f t="shared" si="9"/>
        <v>21650</v>
      </c>
      <c r="M133" s="132">
        <f t="shared" si="10"/>
        <v>22450</v>
      </c>
      <c r="N133" s="132">
        <f t="shared" si="11"/>
        <v>23250</v>
      </c>
      <c r="O133" s="132">
        <f t="shared" si="12"/>
        <v>24050</v>
      </c>
      <c r="P133" s="132">
        <f t="shared" si="13"/>
        <v>24850</v>
      </c>
      <c r="Q133" s="81">
        <f t="shared" si="14"/>
        <v>25650</v>
      </c>
      <c r="R133" s="81">
        <f t="shared" si="15"/>
        <v>26450</v>
      </c>
      <c r="S133" s="81">
        <f t="shared" si="16"/>
        <v>27250</v>
      </c>
      <c r="T133" s="81">
        <f t="shared" si="17"/>
        <v>28050</v>
      </c>
      <c r="U133" s="81">
        <f t="shared" si="18"/>
        <v>28850</v>
      </c>
      <c r="V133" s="81">
        <f t="shared" si="19"/>
        <v>29650</v>
      </c>
      <c r="W133" s="81">
        <f t="shared" si="20"/>
        <v>30450</v>
      </c>
      <c r="X133" s="81">
        <f t="shared" si="21"/>
        <v>31250</v>
      </c>
      <c r="Y133" s="81">
        <f t="shared" si="22"/>
        <v>32050</v>
      </c>
      <c r="Z133" s="81">
        <f t="shared" si="23"/>
        <v>32850</v>
      </c>
      <c r="AA133" s="81">
        <f t="shared" si="24"/>
        <v>33650</v>
      </c>
      <c r="AB133" s="81">
        <f t="shared" si="25"/>
        <v>34450</v>
      </c>
      <c r="AC133" s="81">
        <f t="shared" si="26"/>
        <v>35250</v>
      </c>
      <c r="AD133" s="81">
        <f t="shared" si="27"/>
        <v>36050</v>
      </c>
      <c r="AE133" s="128">
        <f t="shared" si="28"/>
        <v>36850</v>
      </c>
      <c r="AF133" s="128">
        <f t="shared" si="29"/>
        <v>37650</v>
      </c>
      <c r="AG133" s="128">
        <f t="shared" si="30"/>
        <v>38450</v>
      </c>
      <c r="AH133" s="128">
        <f t="shared" si="31"/>
        <v>39250</v>
      </c>
      <c r="AI133" s="128">
        <f t="shared" si="32"/>
        <v>40050</v>
      </c>
      <c r="AJ133" s="128">
        <f t="shared" si="33"/>
        <v>40850</v>
      </c>
      <c r="AK133" s="128">
        <f t="shared" si="34"/>
        <v>41650</v>
      </c>
    </row>
    <row r="134" spans="2:37" ht="15" customHeight="1" x14ac:dyDescent="0.25">
      <c r="B134" s="127" t="s">
        <v>84</v>
      </c>
      <c r="C134" s="128">
        <v>2022</v>
      </c>
      <c r="D134" s="129">
        <v>15230</v>
      </c>
      <c r="E134" s="129">
        <v>750</v>
      </c>
      <c r="F134" s="129">
        <v>37730</v>
      </c>
      <c r="G134" s="129">
        <f t="shared" si="4"/>
        <v>15230</v>
      </c>
      <c r="H134" s="132">
        <f t="shared" si="5"/>
        <v>15980</v>
      </c>
      <c r="I134" s="132">
        <f t="shared" si="6"/>
        <v>16730</v>
      </c>
      <c r="J134" s="132">
        <f t="shared" si="7"/>
        <v>17480</v>
      </c>
      <c r="K134" s="132">
        <f t="shared" si="8"/>
        <v>18230</v>
      </c>
      <c r="L134" s="132">
        <f t="shared" si="9"/>
        <v>18980</v>
      </c>
      <c r="M134" s="132">
        <f t="shared" si="10"/>
        <v>19730</v>
      </c>
      <c r="N134" s="132">
        <f t="shared" si="11"/>
        <v>20480</v>
      </c>
      <c r="O134" s="132">
        <f t="shared" si="12"/>
        <v>21230</v>
      </c>
      <c r="P134" s="132">
        <f t="shared" si="13"/>
        <v>21980</v>
      </c>
      <c r="Q134" s="81">
        <f t="shared" si="14"/>
        <v>22730</v>
      </c>
      <c r="R134" s="81">
        <f t="shared" si="15"/>
        <v>23480</v>
      </c>
      <c r="S134" s="81">
        <f t="shared" si="16"/>
        <v>24230</v>
      </c>
      <c r="T134" s="81">
        <f t="shared" si="17"/>
        <v>24980</v>
      </c>
      <c r="U134" s="81">
        <f t="shared" si="18"/>
        <v>25730</v>
      </c>
      <c r="V134" s="81">
        <f t="shared" si="19"/>
        <v>26480</v>
      </c>
      <c r="W134" s="81">
        <f t="shared" si="20"/>
        <v>27230</v>
      </c>
      <c r="X134" s="81">
        <f t="shared" si="21"/>
        <v>27980</v>
      </c>
      <c r="Y134" s="81">
        <f t="shared" si="22"/>
        <v>28730</v>
      </c>
      <c r="Z134" s="81">
        <f t="shared" si="23"/>
        <v>29480</v>
      </c>
      <c r="AA134" s="81">
        <f t="shared" si="24"/>
        <v>30230</v>
      </c>
      <c r="AB134" s="81">
        <f t="shared" si="25"/>
        <v>30980</v>
      </c>
      <c r="AC134" s="81">
        <f t="shared" si="26"/>
        <v>31730</v>
      </c>
      <c r="AD134" s="81">
        <f t="shared" si="27"/>
        <v>32480</v>
      </c>
      <c r="AE134" s="128">
        <f t="shared" si="28"/>
        <v>33230</v>
      </c>
      <c r="AF134" s="128">
        <f t="shared" si="29"/>
        <v>33980</v>
      </c>
      <c r="AG134" s="128">
        <f t="shared" si="30"/>
        <v>34730</v>
      </c>
      <c r="AH134" s="128">
        <f t="shared" si="31"/>
        <v>35480</v>
      </c>
      <c r="AI134" s="128">
        <f t="shared" si="32"/>
        <v>36230</v>
      </c>
      <c r="AJ134" s="128">
        <f t="shared" si="33"/>
        <v>36980</v>
      </c>
      <c r="AK134" s="128">
        <f t="shared" si="34"/>
        <v>37730</v>
      </c>
    </row>
    <row r="135" spans="2:37" ht="15" customHeight="1" x14ac:dyDescent="0.25">
      <c r="B135" s="131"/>
      <c r="C135" s="133">
        <v>2026</v>
      </c>
      <c r="D135" s="132">
        <v>18300</v>
      </c>
      <c r="E135" s="81">
        <v>910</v>
      </c>
      <c r="F135" s="132">
        <v>45600</v>
      </c>
      <c r="G135" s="129">
        <f t="shared" si="4"/>
        <v>18300</v>
      </c>
      <c r="H135" s="132">
        <f t="shared" si="5"/>
        <v>19210</v>
      </c>
      <c r="I135" s="132">
        <f t="shared" si="6"/>
        <v>20120</v>
      </c>
      <c r="J135" s="132">
        <f t="shared" si="7"/>
        <v>21030</v>
      </c>
      <c r="K135" s="132">
        <f t="shared" si="8"/>
        <v>21940</v>
      </c>
      <c r="L135" s="132">
        <f t="shared" si="9"/>
        <v>22850</v>
      </c>
      <c r="M135" s="132">
        <f t="shared" si="10"/>
        <v>23760</v>
      </c>
      <c r="N135" s="132">
        <f t="shared" si="11"/>
        <v>24670</v>
      </c>
      <c r="O135" s="132">
        <f t="shared" si="12"/>
        <v>25580</v>
      </c>
      <c r="P135" s="132">
        <f t="shared" si="13"/>
        <v>26490</v>
      </c>
      <c r="Q135" s="81">
        <f t="shared" si="14"/>
        <v>27400</v>
      </c>
      <c r="R135" s="81">
        <f t="shared" si="15"/>
        <v>28310</v>
      </c>
      <c r="S135" s="81">
        <f t="shared" si="16"/>
        <v>29220</v>
      </c>
      <c r="T135" s="81">
        <f t="shared" si="17"/>
        <v>30130</v>
      </c>
      <c r="U135" s="81">
        <f t="shared" si="18"/>
        <v>31040</v>
      </c>
      <c r="V135" s="81">
        <f t="shared" si="19"/>
        <v>31950</v>
      </c>
      <c r="W135" s="81">
        <f t="shared" si="20"/>
        <v>32860</v>
      </c>
      <c r="X135" s="81">
        <f t="shared" si="21"/>
        <v>33770</v>
      </c>
      <c r="Y135" s="81">
        <f t="shared" si="22"/>
        <v>34680</v>
      </c>
      <c r="Z135" s="81">
        <f t="shared" si="23"/>
        <v>35590</v>
      </c>
      <c r="AA135" s="81">
        <f t="shared" si="24"/>
        <v>36500</v>
      </c>
      <c r="AB135" s="81">
        <f t="shared" si="25"/>
        <v>37410</v>
      </c>
      <c r="AC135" s="81">
        <f t="shared" si="26"/>
        <v>38320</v>
      </c>
      <c r="AD135" s="81">
        <f t="shared" si="27"/>
        <v>39230</v>
      </c>
      <c r="AE135" s="128">
        <f t="shared" si="28"/>
        <v>40140</v>
      </c>
      <c r="AF135" s="128">
        <f t="shared" si="29"/>
        <v>41050</v>
      </c>
      <c r="AG135" s="128">
        <f t="shared" si="30"/>
        <v>41960</v>
      </c>
      <c r="AH135" s="128">
        <f t="shared" si="31"/>
        <v>42870</v>
      </c>
      <c r="AI135" s="128">
        <f t="shared" si="32"/>
        <v>43780</v>
      </c>
      <c r="AJ135" s="128">
        <f t="shared" si="33"/>
        <v>44690</v>
      </c>
      <c r="AK135" s="128">
        <f t="shared" si="34"/>
        <v>45600</v>
      </c>
    </row>
    <row r="136" spans="2:37" ht="15" customHeight="1" x14ac:dyDescent="0.25">
      <c r="B136" s="127" t="s">
        <v>85</v>
      </c>
      <c r="C136" s="128">
        <v>2022</v>
      </c>
      <c r="D136" s="129">
        <v>15760</v>
      </c>
      <c r="E136" s="129">
        <v>840</v>
      </c>
      <c r="F136" s="129">
        <v>40960</v>
      </c>
      <c r="G136" s="129">
        <f t="shared" si="4"/>
        <v>15760</v>
      </c>
      <c r="H136" s="132">
        <f t="shared" si="5"/>
        <v>16600</v>
      </c>
      <c r="I136" s="132">
        <f t="shared" si="6"/>
        <v>17440</v>
      </c>
      <c r="J136" s="132">
        <f t="shared" si="7"/>
        <v>18280</v>
      </c>
      <c r="K136" s="132">
        <f t="shared" si="8"/>
        <v>19120</v>
      </c>
      <c r="L136" s="132">
        <f t="shared" si="9"/>
        <v>19960</v>
      </c>
      <c r="M136" s="132">
        <f t="shared" si="10"/>
        <v>20800</v>
      </c>
      <c r="N136" s="132">
        <f t="shared" si="11"/>
        <v>21640</v>
      </c>
      <c r="O136" s="132">
        <f t="shared" si="12"/>
        <v>22480</v>
      </c>
      <c r="P136" s="132">
        <f t="shared" si="13"/>
        <v>23320</v>
      </c>
      <c r="Q136" s="81">
        <f t="shared" si="14"/>
        <v>24160</v>
      </c>
      <c r="R136" s="81">
        <f t="shared" si="15"/>
        <v>25000</v>
      </c>
      <c r="S136" s="81">
        <f t="shared" si="16"/>
        <v>25840</v>
      </c>
      <c r="T136" s="81">
        <f t="shared" si="17"/>
        <v>26680</v>
      </c>
      <c r="U136" s="81">
        <f t="shared" si="18"/>
        <v>27520</v>
      </c>
      <c r="V136" s="81">
        <f t="shared" si="19"/>
        <v>28360</v>
      </c>
      <c r="W136" s="81">
        <f t="shared" si="20"/>
        <v>29200</v>
      </c>
      <c r="X136" s="81">
        <f t="shared" si="21"/>
        <v>30040</v>
      </c>
      <c r="Y136" s="81">
        <f t="shared" si="22"/>
        <v>30880</v>
      </c>
      <c r="Z136" s="81">
        <f t="shared" si="23"/>
        <v>31720</v>
      </c>
      <c r="AA136" s="81">
        <f t="shared" si="24"/>
        <v>32560</v>
      </c>
      <c r="AB136" s="81">
        <f t="shared" si="25"/>
        <v>33400</v>
      </c>
      <c r="AC136" s="81">
        <f t="shared" si="26"/>
        <v>34240</v>
      </c>
      <c r="AD136" s="81">
        <f t="shared" si="27"/>
        <v>35080</v>
      </c>
      <c r="AE136" s="128">
        <f t="shared" si="28"/>
        <v>35920</v>
      </c>
      <c r="AF136" s="128">
        <f t="shared" si="29"/>
        <v>36760</v>
      </c>
      <c r="AG136" s="128">
        <f t="shared" si="30"/>
        <v>37600</v>
      </c>
      <c r="AH136" s="128">
        <f t="shared" si="31"/>
        <v>38440</v>
      </c>
      <c r="AI136" s="128">
        <f t="shared" si="32"/>
        <v>39280</v>
      </c>
      <c r="AJ136" s="128">
        <f t="shared" si="33"/>
        <v>40120</v>
      </c>
      <c r="AK136" s="128">
        <f t="shared" si="34"/>
        <v>40960</v>
      </c>
    </row>
    <row r="137" spans="2:37" ht="15" customHeight="1" x14ac:dyDescent="0.25">
      <c r="B137" s="131"/>
      <c r="C137" s="133">
        <v>2026</v>
      </c>
      <c r="D137" s="132">
        <v>18930</v>
      </c>
      <c r="E137" s="132">
        <v>1010</v>
      </c>
      <c r="F137" s="132">
        <v>49230</v>
      </c>
      <c r="G137" s="129">
        <f t="shared" si="4"/>
        <v>18930</v>
      </c>
      <c r="H137" s="132">
        <f t="shared" si="5"/>
        <v>19940</v>
      </c>
      <c r="I137" s="132">
        <f t="shared" si="6"/>
        <v>20950</v>
      </c>
      <c r="J137" s="132">
        <f t="shared" si="7"/>
        <v>21960</v>
      </c>
      <c r="K137" s="132">
        <f t="shared" si="8"/>
        <v>22970</v>
      </c>
      <c r="L137" s="132">
        <f t="shared" si="9"/>
        <v>23980</v>
      </c>
      <c r="M137" s="132">
        <f t="shared" si="10"/>
        <v>24990</v>
      </c>
      <c r="N137" s="132">
        <f t="shared" si="11"/>
        <v>26000</v>
      </c>
      <c r="O137" s="132">
        <f t="shared" si="12"/>
        <v>27010</v>
      </c>
      <c r="P137" s="132">
        <f t="shared" si="13"/>
        <v>28020</v>
      </c>
      <c r="Q137" s="81">
        <f t="shared" si="14"/>
        <v>29030</v>
      </c>
      <c r="R137" s="81">
        <f t="shared" si="15"/>
        <v>30040</v>
      </c>
      <c r="S137" s="81">
        <f t="shared" si="16"/>
        <v>31050</v>
      </c>
      <c r="T137" s="81">
        <f t="shared" si="17"/>
        <v>32060</v>
      </c>
      <c r="U137" s="81">
        <f t="shared" si="18"/>
        <v>33070</v>
      </c>
      <c r="V137" s="81">
        <f t="shared" si="19"/>
        <v>34080</v>
      </c>
      <c r="W137" s="81">
        <f t="shared" si="20"/>
        <v>35090</v>
      </c>
      <c r="X137" s="81">
        <f t="shared" si="21"/>
        <v>36100</v>
      </c>
      <c r="Y137" s="81">
        <f t="shared" si="22"/>
        <v>37110</v>
      </c>
      <c r="Z137" s="81">
        <f t="shared" si="23"/>
        <v>38120</v>
      </c>
      <c r="AA137" s="81">
        <f t="shared" si="24"/>
        <v>39130</v>
      </c>
      <c r="AB137" s="81">
        <f t="shared" si="25"/>
        <v>40140</v>
      </c>
      <c r="AC137" s="81">
        <f t="shared" si="26"/>
        <v>41150</v>
      </c>
      <c r="AD137" s="81">
        <f t="shared" si="27"/>
        <v>42160</v>
      </c>
      <c r="AE137" s="128">
        <f t="shared" si="28"/>
        <v>43170</v>
      </c>
      <c r="AF137" s="128">
        <f t="shared" si="29"/>
        <v>44180</v>
      </c>
      <c r="AG137" s="128">
        <f t="shared" si="30"/>
        <v>45190</v>
      </c>
      <c r="AH137" s="128">
        <f t="shared" si="31"/>
        <v>46200</v>
      </c>
      <c r="AI137" s="128">
        <f t="shared" si="32"/>
        <v>47210</v>
      </c>
      <c r="AJ137" s="128">
        <f t="shared" si="33"/>
        <v>48220</v>
      </c>
      <c r="AK137" s="128">
        <f t="shared" si="34"/>
        <v>49230</v>
      </c>
    </row>
    <row r="138" spans="2:37" ht="15" customHeight="1" x14ac:dyDescent="0.25">
      <c r="B138" s="127" t="s">
        <v>86</v>
      </c>
      <c r="C138" s="128">
        <v>2022</v>
      </c>
      <c r="D138" s="129">
        <v>16310</v>
      </c>
      <c r="E138" s="129">
        <v>910</v>
      </c>
      <c r="F138" s="129">
        <v>43610</v>
      </c>
      <c r="G138" s="129">
        <f t="shared" si="4"/>
        <v>16310</v>
      </c>
      <c r="H138" s="132">
        <f t="shared" si="5"/>
        <v>17220</v>
      </c>
      <c r="I138" s="132">
        <f t="shared" si="6"/>
        <v>18130</v>
      </c>
      <c r="J138" s="132">
        <f t="shared" si="7"/>
        <v>19040</v>
      </c>
      <c r="K138" s="132">
        <f t="shared" si="8"/>
        <v>19950</v>
      </c>
      <c r="L138" s="132">
        <f t="shared" si="9"/>
        <v>20860</v>
      </c>
      <c r="M138" s="132">
        <f t="shared" si="10"/>
        <v>21770</v>
      </c>
      <c r="N138" s="132">
        <f t="shared" si="11"/>
        <v>22680</v>
      </c>
      <c r="O138" s="132">
        <f t="shared" si="12"/>
        <v>23590</v>
      </c>
      <c r="P138" s="132">
        <f t="shared" si="13"/>
        <v>24500</v>
      </c>
      <c r="Q138" s="81">
        <f t="shared" si="14"/>
        <v>25410</v>
      </c>
      <c r="R138" s="81">
        <f t="shared" si="15"/>
        <v>26320</v>
      </c>
      <c r="S138" s="81">
        <f t="shared" si="16"/>
        <v>27230</v>
      </c>
      <c r="T138" s="81">
        <f t="shared" si="17"/>
        <v>28140</v>
      </c>
      <c r="U138" s="81">
        <f t="shared" si="18"/>
        <v>29050</v>
      </c>
      <c r="V138" s="81">
        <f t="shared" si="19"/>
        <v>29960</v>
      </c>
      <c r="W138" s="81">
        <f t="shared" si="20"/>
        <v>30870</v>
      </c>
      <c r="X138" s="81">
        <f t="shared" si="21"/>
        <v>31780</v>
      </c>
      <c r="Y138" s="81">
        <f t="shared" si="22"/>
        <v>32690</v>
      </c>
      <c r="Z138" s="81">
        <f t="shared" si="23"/>
        <v>33600</v>
      </c>
      <c r="AA138" s="81">
        <f t="shared" si="24"/>
        <v>34510</v>
      </c>
      <c r="AB138" s="81">
        <f t="shared" si="25"/>
        <v>35420</v>
      </c>
      <c r="AC138" s="81">
        <f t="shared" si="26"/>
        <v>36330</v>
      </c>
      <c r="AD138" s="81">
        <f t="shared" si="27"/>
        <v>37240</v>
      </c>
      <c r="AE138" s="128">
        <f t="shared" si="28"/>
        <v>38150</v>
      </c>
      <c r="AF138" s="128">
        <f t="shared" si="29"/>
        <v>39060</v>
      </c>
      <c r="AG138" s="128">
        <f t="shared" si="30"/>
        <v>39970</v>
      </c>
      <c r="AH138" s="128">
        <f t="shared" si="31"/>
        <v>40880</v>
      </c>
      <c r="AI138" s="128">
        <f t="shared" si="32"/>
        <v>41790</v>
      </c>
      <c r="AJ138" s="128">
        <f t="shared" si="33"/>
        <v>42700</v>
      </c>
      <c r="AK138" s="128">
        <f t="shared" si="34"/>
        <v>43610</v>
      </c>
    </row>
    <row r="139" spans="2:37" ht="15" customHeight="1" x14ac:dyDescent="0.25">
      <c r="B139" s="131"/>
      <c r="C139" s="133">
        <v>2026</v>
      </c>
      <c r="D139" s="132">
        <v>19590</v>
      </c>
      <c r="E139" s="132">
        <v>1100</v>
      </c>
      <c r="F139" s="132">
        <v>52590</v>
      </c>
      <c r="G139" s="129">
        <f t="shared" si="4"/>
        <v>19590</v>
      </c>
      <c r="H139" s="132">
        <f t="shared" si="5"/>
        <v>20690</v>
      </c>
      <c r="I139" s="132">
        <f t="shared" si="6"/>
        <v>21790</v>
      </c>
      <c r="J139" s="132">
        <f t="shared" si="7"/>
        <v>22890</v>
      </c>
      <c r="K139" s="132">
        <f t="shared" si="8"/>
        <v>23990</v>
      </c>
      <c r="L139" s="132">
        <f t="shared" si="9"/>
        <v>25090</v>
      </c>
      <c r="M139" s="132">
        <f t="shared" si="10"/>
        <v>26190</v>
      </c>
      <c r="N139" s="132">
        <f t="shared" si="11"/>
        <v>27290</v>
      </c>
      <c r="O139" s="132">
        <f t="shared" si="12"/>
        <v>28390</v>
      </c>
      <c r="P139" s="132">
        <f t="shared" si="13"/>
        <v>29490</v>
      </c>
      <c r="Q139" s="81">
        <f t="shared" si="14"/>
        <v>30590</v>
      </c>
      <c r="R139" s="81">
        <f t="shared" si="15"/>
        <v>31690</v>
      </c>
      <c r="S139" s="81">
        <f t="shared" si="16"/>
        <v>32790</v>
      </c>
      <c r="T139" s="81">
        <f t="shared" si="17"/>
        <v>33890</v>
      </c>
      <c r="U139" s="81">
        <f t="shared" si="18"/>
        <v>34990</v>
      </c>
      <c r="V139" s="81">
        <f t="shared" si="19"/>
        <v>36090</v>
      </c>
      <c r="W139" s="81">
        <f t="shared" si="20"/>
        <v>37190</v>
      </c>
      <c r="X139" s="81">
        <f t="shared" si="21"/>
        <v>38290</v>
      </c>
      <c r="Y139" s="81">
        <f t="shared" si="22"/>
        <v>39390</v>
      </c>
      <c r="Z139" s="81">
        <f t="shared" si="23"/>
        <v>40490</v>
      </c>
      <c r="AA139" s="81">
        <f t="shared" si="24"/>
        <v>41590</v>
      </c>
      <c r="AB139" s="81">
        <f t="shared" si="25"/>
        <v>42690</v>
      </c>
      <c r="AC139" s="81">
        <f t="shared" si="26"/>
        <v>43790</v>
      </c>
      <c r="AD139" s="81">
        <f t="shared" si="27"/>
        <v>44890</v>
      </c>
      <c r="AE139" s="128">
        <f t="shared" si="28"/>
        <v>45990</v>
      </c>
      <c r="AF139" s="128">
        <f t="shared" si="29"/>
        <v>47090</v>
      </c>
      <c r="AG139" s="128">
        <f t="shared" si="30"/>
        <v>48190</v>
      </c>
      <c r="AH139" s="128">
        <f t="shared" si="31"/>
        <v>49290</v>
      </c>
      <c r="AI139" s="128">
        <f t="shared" si="32"/>
        <v>50390</v>
      </c>
      <c r="AJ139" s="128">
        <f t="shared" si="33"/>
        <v>51490</v>
      </c>
      <c r="AK139" s="128">
        <f t="shared" si="34"/>
        <v>52590</v>
      </c>
    </row>
    <row r="140" spans="2:37" ht="15" customHeight="1" x14ac:dyDescent="0.25">
      <c r="B140" s="127" t="s">
        <v>87</v>
      </c>
      <c r="C140" s="128">
        <v>2022</v>
      </c>
      <c r="D140" s="129">
        <v>16890</v>
      </c>
      <c r="E140" s="129">
        <v>1000</v>
      </c>
      <c r="F140" s="129">
        <v>46890</v>
      </c>
      <c r="G140" s="129">
        <f t="shared" si="4"/>
        <v>16890</v>
      </c>
      <c r="H140" s="132">
        <f t="shared" si="5"/>
        <v>17890</v>
      </c>
      <c r="I140" s="132">
        <f t="shared" si="6"/>
        <v>18890</v>
      </c>
      <c r="J140" s="132">
        <f t="shared" si="7"/>
        <v>19890</v>
      </c>
      <c r="K140" s="132">
        <f t="shared" si="8"/>
        <v>20890</v>
      </c>
      <c r="L140" s="132">
        <f t="shared" si="9"/>
        <v>21890</v>
      </c>
      <c r="M140" s="132">
        <f t="shared" si="10"/>
        <v>22890</v>
      </c>
      <c r="N140" s="132">
        <f t="shared" si="11"/>
        <v>23890</v>
      </c>
      <c r="O140" s="132">
        <f t="shared" si="12"/>
        <v>24890</v>
      </c>
      <c r="P140" s="132">
        <f t="shared" si="13"/>
        <v>25890</v>
      </c>
      <c r="Q140" s="81">
        <f t="shared" si="14"/>
        <v>26890</v>
      </c>
      <c r="R140" s="81">
        <f t="shared" si="15"/>
        <v>27890</v>
      </c>
      <c r="S140" s="81">
        <f t="shared" si="16"/>
        <v>28890</v>
      </c>
      <c r="T140" s="81">
        <f t="shared" si="17"/>
        <v>29890</v>
      </c>
      <c r="U140" s="81">
        <f t="shared" si="18"/>
        <v>30890</v>
      </c>
      <c r="V140" s="81">
        <f t="shared" si="19"/>
        <v>31890</v>
      </c>
      <c r="W140" s="81">
        <f t="shared" si="20"/>
        <v>32890</v>
      </c>
      <c r="X140" s="81">
        <f t="shared" si="21"/>
        <v>33890</v>
      </c>
      <c r="Y140" s="81">
        <f t="shared" si="22"/>
        <v>34890</v>
      </c>
      <c r="Z140" s="81">
        <f t="shared" si="23"/>
        <v>35890</v>
      </c>
      <c r="AA140" s="81">
        <f t="shared" si="24"/>
        <v>36890</v>
      </c>
      <c r="AB140" s="81">
        <f t="shared" si="25"/>
        <v>37890</v>
      </c>
      <c r="AC140" s="81">
        <f t="shared" si="26"/>
        <v>38890</v>
      </c>
      <c r="AD140" s="81">
        <f t="shared" si="27"/>
        <v>39890</v>
      </c>
      <c r="AE140" s="128">
        <f t="shared" si="28"/>
        <v>40890</v>
      </c>
      <c r="AF140" s="128">
        <f t="shared" si="29"/>
        <v>41890</v>
      </c>
      <c r="AG140" s="128">
        <f t="shared" si="30"/>
        <v>42890</v>
      </c>
      <c r="AH140" s="128">
        <f t="shared" si="31"/>
        <v>43890</v>
      </c>
      <c r="AI140" s="128">
        <f t="shared" si="32"/>
        <v>44890</v>
      </c>
      <c r="AJ140" s="128">
        <f t="shared" si="33"/>
        <v>45890</v>
      </c>
      <c r="AK140" s="128">
        <f t="shared" si="34"/>
        <v>46890</v>
      </c>
    </row>
    <row r="141" spans="2:37" ht="15" customHeight="1" x14ac:dyDescent="0.25">
      <c r="B141" s="131"/>
      <c r="C141" s="133">
        <v>2026</v>
      </c>
      <c r="D141" s="132">
        <v>20290</v>
      </c>
      <c r="E141" s="132">
        <v>1210</v>
      </c>
      <c r="F141" s="132">
        <v>56590</v>
      </c>
      <c r="G141" s="129">
        <f t="shared" si="4"/>
        <v>20290</v>
      </c>
      <c r="H141" s="132">
        <f t="shared" si="5"/>
        <v>21500</v>
      </c>
      <c r="I141" s="132">
        <f t="shared" si="6"/>
        <v>22710</v>
      </c>
      <c r="J141" s="132">
        <f t="shared" si="7"/>
        <v>23920</v>
      </c>
      <c r="K141" s="132">
        <f t="shared" si="8"/>
        <v>25130</v>
      </c>
      <c r="L141" s="132">
        <f t="shared" si="9"/>
        <v>26340</v>
      </c>
      <c r="M141" s="132">
        <f t="shared" si="10"/>
        <v>27550</v>
      </c>
      <c r="N141" s="132">
        <f t="shared" si="11"/>
        <v>28760</v>
      </c>
      <c r="O141" s="132">
        <f t="shared" si="12"/>
        <v>29970</v>
      </c>
      <c r="P141" s="132">
        <f t="shared" si="13"/>
        <v>31180</v>
      </c>
      <c r="Q141" s="81">
        <f t="shared" si="14"/>
        <v>32390</v>
      </c>
      <c r="R141" s="81">
        <f t="shared" si="15"/>
        <v>33600</v>
      </c>
      <c r="S141" s="81">
        <f t="shared" si="16"/>
        <v>34810</v>
      </c>
      <c r="T141" s="81">
        <f t="shared" si="17"/>
        <v>36020</v>
      </c>
      <c r="U141" s="81">
        <f t="shared" si="18"/>
        <v>37230</v>
      </c>
      <c r="V141" s="81">
        <f t="shared" si="19"/>
        <v>38440</v>
      </c>
      <c r="W141" s="81">
        <f t="shared" si="20"/>
        <v>39650</v>
      </c>
      <c r="X141" s="81">
        <f t="shared" si="21"/>
        <v>40860</v>
      </c>
      <c r="Y141" s="81">
        <f t="shared" si="22"/>
        <v>42070</v>
      </c>
      <c r="Z141" s="81">
        <f t="shared" si="23"/>
        <v>43280</v>
      </c>
      <c r="AA141" s="81">
        <f t="shared" si="24"/>
        <v>44490</v>
      </c>
      <c r="AB141" s="81">
        <f t="shared" si="25"/>
        <v>45700</v>
      </c>
      <c r="AC141" s="81">
        <f t="shared" si="26"/>
        <v>46910</v>
      </c>
      <c r="AD141" s="81">
        <f t="shared" si="27"/>
        <v>48120</v>
      </c>
      <c r="AE141" s="128">
        <f t="shared" si="28"/>
        <v>49330</v>
      </c>
      <c r="AF141" s="128">
        <f t="shared" si="29"/>
        <v>50540</v>
      </c>
      <c r="AG141" s="128">
        <f t="shared" si="30"/>
        <v>51750</v>
      </c>
      <c r="AH141" s="128">
        <f t="shared" si="31"/>
        <v>52960</v>
      </c>
      <c r="AI141" s="128">
        <f t="shared" si="32"/>
        <v>54170</v>
      </c>
      <c r="AJ141" s="128">
        <f t="shared" si="33"/>
        <v>55380</v>
      </c>
      <c r="AK141" s="128">
        <f t="shared" si="34"/>
        <v>56590</v>
      </c>
    </row>
    <row r="142" spans="2:37" ht="15" customHeight="1" x14ac:dyDescent="0.25">
      <c r="B142" s="127" t="s">
        <v>88</v>
      </c>
      <c r="C142" s="128">
        <v>2022</v>
      </c>
      <c r="D142" s="129">
        <v>17470</v>
      </c>
      <c r="E142" s="129">
        <v>1090</v>
      </c>
      <c r="F142" s="129">
        <v>50170</v>
      </c>
      <c r="G142" s="129">
        <f t="shared" si="4"/>
        <v>17470</v>
      </c>
      <c r="H142" s="132">
        <f t="shared" si="5"/>
        <v>18560</v>
      </c>
      <c r="I142" s="132">
        <f t="shared" si="6"/>
        <v>19650</v>
      </c>
      <c r="J142" s="132">
        <f t="shared" si="7"/>
        <v>20740</v>
      </c>
      <c r="K142" s="132">
        <f t="shared" si="8"/>
        <v>21830</v>
      </c>
      <c r="L142" s="132">
        <f t="shared" si="9"/>
        <v>22920</v>
      </c>
      <c r="M142" s="132">
        <f t="shared" si="10"/>
        <v>24010</v>
      </c>
      <c r="N142" s="132">
        <f t="shared" si="11"/>
        <v>25100</v>
      </c>
      <c r="O142" s="132">
        <f t="shared" si="12"/>
        <v>26190</v>
      </c>
      <c r="P142" s="132">
        <f t="shared" si="13"/>
        <v>27280</v>
      </c>
      <c r="Q142" s="81">
        <f t="shared" si="14"/>
        <v>28370</v>
      </c>
      <c r="R142" s="81">
        <f t="shared" si="15"/>
        <v>29460</v>
      </c>
      <c r="S142" s="81">
        <f t="shared" si="16"/>
        <v>30550</v>
      </c>
      <c r="T142" s="81">
        <f t="shared" si="17"/>
        <v>31640</v>
      </c>
      <c r="U142" s="81">
        <f t="shared" si="18"/>
        <v>32730</v>
      </c>
      <c r="V142" s="81">
        <f t="shared" si="19"/>
        <v>33820</v>
      </c>
      <c r="W142" s="81">
        <f t="shared" si="20"/>
        <v>34910</v>
      </c>
      <c r="X142" s="81">
        <f t="shared" si="21"/>
        <v>36000</v>
      </c>
      <c r="Y142" s="81">
        <f t="shared" si="22"/>
        <v>37090</v>
      </c>
      <c r="Z142" s="81">
        <f t="shared" si="23"/>
        <v>38180</v>
      </c>
      <c r="AA142" s="81">
        <f t="shared" si="24"/>
        <v>39270</v>
      </c>
      <c r="AB142" s="81">
        <f t="shared" si="25"/>
        <v>40360</v>
      </c>
      <c r="AC142" s="81">
        <f t="shared" si="26"/>
        <v>41450</v>
      </c>
      <c r="AD142" s="81">
        <f t="shared" si="27"/>
        <v>42540</v>
      </c>
      <c r="AE142" s="128">
        <f t="shared" si="28"/>
        <v>43630</v>
      </c>
      <c r="AF142" s="128">
        <f t="shared" si="29"/>
        <v>44720</v>
      </c>
      <c r="AG142" s="128">
        <f t="shared" si="30"/>
        <v>45810</v>
      </c>
      <c r="AH142" s="128">
        <f t="shared" si="31"/>
        <v>46900</v>
      </c>
      <c r="AI142" s="128">
        <f t="shared" si="32"/>
        <v>47990</v>
      </c>
      <c r="AJ142" s="128">
        <f t="shared" si="33"/>
        <v>49080</v>
      </c>
      <c r="AK142" s="128">
        <f t="shared" si="34"/>
        <v>50170</v>
      </c>
    </row>
    <row r="143" spans="2:37" ht="15" customHeight="1" x14ac:dyDescent="0.25">
      <c r="B143" s="131"/>
      <c r="C143" s="133">
        <v>2026</v>
      </c>
      <c r="D143" s="132">
        <v>20990</v>
      </c>
      <c r="E143" s="132">
        <v>1310</v>
      </c>
      <c r="F143" s="132">
        <v>60290</v>
      </c>
      <c r="G143" s="129">
        <f t="shared" si="4"/>
        <v>20990</v>
      </c>
      <c r="H143" s="132">
        <f t="shared" si="5"/>
        <v>22300</v>
      </c>
      <c r="I143" s="132">
        <f t="shared" si="6"/>
        <v>23610</v>
      </c>
      <c r="J143" s="132">
        <f t="shared" si="7"/>
        <v>24920</v>
      </c>
      <c r="K143" s="132">
        <f t="shared" si="8"/>
        <v>26230</v>
      </c>
      <c r="L143" s="132">
        <f t="shared" si="9"/>
        <v>27540</v>
      </c>
      <c r="M143" s="132">
        <f t="shared" si="10"/>
        <v>28850</v>
      </c>
      <c r="N143" s="132">
        <f t="shared" si="11"/>
        <v>30160</v>
      </c>
      <c r="O143" s="132">
        <f t="shared" si="12"/>
        <v>31470</v>
      </c>
      <c r="P143" s="132">
        <f t="shared" si="13"/>
        <v>32780</v>
      </c>
      <c r="Q143" s="81">
        <f t="shared" si="14"/>
        <v>34090</v>
      </c>
      <c r="R143" s="81">
        <f t="shared" si="15"/>
        <v>35400</v>
      </c>
      <c r="S143" s="81">
        <f t="shared" si="16"/>
        <v>36710</v>
      </c>
      <c r="T143" s="81">
        <f t="shared" si="17"/>
        <v>38020</v>
      </c>
      <c r="U143" s="81">
        <f t="shared" si="18"/>
        <v>39330</v>
      </c>
      <c r="V143" s="81">
        <f t="shared" si="19"/>
        <v>40640</v>
      </c>
      <c r="W143" s="81">
        <f t="shared" si="20"/>
        <v>41950</v>
      </c>
      <c r="X143" s="81">
        <f t="shared" si="21"/>
        <v>43260</v>
      </c>
      <c r="Y143" s="81">
        <f t="shared" si="22"/>
        <v>44570</v>
      </c>
      <c r="Z143" s="81">
        <f t="shared" si="23"/>
        <v>45880</v>
      </c>
      <c r="AA143" s="81">
        <f t="shared" si="24"/>
        <v>47190</v>
      </c>
      <c r="AB143" s="81">
        <f t="shared" si="25"/>
        <v>48500</v>
      </c>
      <c r="AC143" s="81">
        <f t="shared" si="26"/>
        <v>49810</v>
      </c>
      <c r="AD143" s="81">
        <f t="shared" si="27"/>
        <v>51120</v>
      </c>
      <c r="AE143" s="128">
        <f t="shared" si="28"/>
        <v>52430</v>
      </c>
      <c r="AF143" s="128">
        <f t="shared" si="29"/>
        <v>53740</v>
      </c>
      <c r="AG143" s="128">
        <f t="shared" si="30"/>
        <v>55050</v>
      </c>
      <c r="AH143" s="128">
        <f t="shared" si="31"/>
        <v>56360</v>
      </c>
      <c r="AI143" s="128">
        <f t="shared" si="32"/>
        <v>57670</v>
      </c>
      <c r="AJ143" s="128">
        <f t="shared" si="33"/>
        <v>58980</v>
      </c>
      <c r="AK143" s="128">
        <f t="shared" si="34"/>
        <v>60290</v>
      </c>
    </row>
    <row r="144" spans="2:37" ht="15" customHeight="1" x14ac:dyDescent="0.25">
      <c r="B144" s="127" t="s">
        <v>89</v>
      </c>
      <c r="C144" s="128">
        <v>2022</v>
      </c>
      <c r="D144" s="129">
        <v>18050</v>
      </c>
      <c r="E144" s="129">
        <v>1190</v>
      </c>
      <c r="F144" s="129">
        <v>53750</v>
      </c>
      <c r="G144" s="129">
        <f t="shared" si="4"/>
        <v>18050</v>
      </c>
      <c r="H144" s="132">
        <f t="shared" si="5"/>
        <v>19240</v>
      </c>
      <c r="I144" s="132">
        <f t="shared" si="6"/>
        <v>20430</v>
      </c>
      <c r="J144" s="132">
        <f t="shared" si="7"/>
        <v>21620</v>
      </c>
      <c r="K144" s="132">
        <f t="shared" si="8"/>
        <v>22810</v>
      </c>
      <c r="L144" s="132">
        <f t="shared" si="9"/>
        <v>24000</v>
      </c>
      <c r="M144" s="132">
        <f t="shared" si="10"/>
        <v>25190</v>
      </c>
      <c r="N144" s="132">
        <f t="shared" si="11"/>
        <v>26380</v>
      </c>
      <c r="O144" s="132">
        <f t="shared" si="12"/>
        <v>27570</v>
      </c>
      <c r="P144" s="132">
        <f t="shared" si="13"/>
        <v>28760</v>
      </c>
      <c r="Q144" s="81">
        <f t="shared" si="14"/>
        <v>29950</v>
      </c>
      <c r="R144" s="81">
        <f t="shared" si="15"/>
        <v>31140</v>
      </c>
      <c r="S144" s="81">
        <f t="shared" si="16"/>
        <v>32330</v>
      </c>
      <c r="T144" s="81">
        <f t="shared" si="17"/>
        <v>33520</v>
      </c>
      <c r="U144" s="81">
        <f t="shared" si="18"/>
        <v>34710</v>
      </c>
      <c r="V144" s="81">
        <f t="shared" si="19"/>
        <v>35900</v>
      </c>
      <c r="W144" s="81">
        <f t="shared" si="20"/>
        <v>37090</v>
      </c>
      <c r="X144" s="81">
        <f t="shared" si="21"/>
        <v>38280</v>
      </c>
      <c r="Y144" s="81">
        <f t="shared" si="22"/>
        <v>39470</v>
      </c>
      <c r="Z144" s="81">
        <f t="shared" si="23"/>
        <v>40660</v>
      </c>
      <c r="AA144" s="81">
        <f t="shared" si="24"/>
        <v>41850</v>
      </c>
      <c r="AB144" s="81">
        <f t="shared" si="25"/>
        <v>43040</v>
      </c>
      <c r="AC144" s="81">
        <f t="shared" si="26"/>
        <v>44230</v>
      </c>
      <c r="AD144" s="81">
        <f t="shared" si="27"/>
        <v>45420</v>
      </c>
      <c r="AE144" s="128">
        <f t="shared" si="28"/>
        <v>46610</v>
      </c>
      <c r="AF144" s="128">
        <f t="shared" si="29"/>
        <v>47800</v>
      </c>
      <c r="AG144" s="128">
        <f t="shared" si="30"/>
        <v>48990</v>
      </c>
      <c r="AH144" s="128">
        <f t="shared" si="31"/>
        <v>50180</v>
      </c>
      <c r="AI144" s="128">
        <f t="shared" si="32"/>
        <v>51370</v>
      </c>
      <c r="AJ144" s="128">
        <f t="shared" si="33"/>
        <v>52560</v>
      </c>
      <c r="AK144" s="128">
        <f t="shared" si="34"/>
        <v>53750</v>
      </c>
    </row>
    <row r="145" spans="2:37" ht="15" customHeight="1" x14ac:dyDescent="0.25">
      <c r="B145" s="131"/>
      <c r="C145" s="133">
        <v>2026</v>
      </c>
      <c r="D145" s="132">
        <v>21680</v>
      </c>
      <c r="E145" s="132">
        <v>1430</v>
      </c>
      <c r="F145" s="132">
        <v>64580</v>
      </c>
      <c r="G145" s="129">
        <f t="shared" si="4"/>
        <v>21680</v>
      </c>
      <c r="H145" s="132">
        <f t="shared" si="5"/>
        <v>23110</v>
      </c>
      <c r="I145" s="132">
        <f t="shared" si="6"/>
        <v>24540</v>
      </c>
      <c r="J145" s="132">
        <f t="shared" si="7"/>
        <v>25970</v>
      </c>
      <c r="K145" s="132">
        <f t="shared" si="8"/>
        <v>27400</v>
      </c>
      <c r="L145" s="132">
        <f t="shared" si="9"/>
        <v>28830</v>
      </c>
      <c r="M145" s="132">
        <f t="shared" si="10"/>
        <v>30260</v>
      </c>
      <c r="N145" s="132">
        <f t="shared" si="11"/>
        <v>31690</v>
      </c>
      <c r="O145" s="132">
        <f t="shared" si="12"/>
        <v>33120</v>
      </c>
      <c r="P145" s="132">
        <f t="shared" si="13"/>
        <v>34550</v>
      </c>
      <c r="Q145" s="81">
        <f t="shared" si="14"/>
        <v>35980</v>
      </c>
      <c r="R145" s="81">
        <f t="shared" si="15"/>
        <v>37410</v>
      </c>
      <c r="S145" s="81">
        <f t="shared" si="16"/>
        <v>38840</v>
      </c>
      <c r="T145" s="81">
        <f t="shared" si="17"/>
        <v>40270</v>
      </c>
      <c r="U145" s="81">
        <f t="shared" si="18"/>
        <v>41700</v>
      </c>
      <c r="V145" s="81">
        <f t="shared" si="19"/>
        <v>43130</v>
      </c>
      <c r="W145" s="81">
        <f t="shared" si="20"/>
        <v>44560</v>
      </c>
      <c r="X145" s="81">
        <f t="shared" si="21"/>
        <v>45990</v>
      </c>
      <c r="Y145" s="81">
        <f t="shared" si="22"/>
        <v>47420</v>
      </c>
      <c r="Z145" s="81">
        <f t="shared" si="23"/>
        <v>48850</v>
      </c>
      <c r="AA145" s="81">
        <f t="shared" si="24"/>
        <v>50280</v>
      </c>
      <c r="AB145" s="81">
        <f t="shared" si="25"/>
        <v>51710</v>
      </c>
      <c r="AC145" s="81">
        <f t="shared" si="26"/>
        <v>53140</v>
      </c>
      <c r="AD145" s="81">
        <f t="shared" si="27"/>
        <v>54570</v>
      </c>
      <c r="AE145" s="128">
        <f t="shared" si="28"/>
        <v>56000</v>
      </c>
      <c r="AF145" s="128">
        <f t="shared" si="29"/>
        <v>57430</v>
      </c>
      <c r="AG145" s="128">
        <f t="shared" si="30"/>
        <v>58860</v>
      </c>
      <c r="AH145" s="128">
        <f t="shared" si="31"/>
        <v>60290</v>
      </c>
      <c r="AI145" s="128">
        <f t="shared" si="32"/>
        <v>61720</v>
      </c>
      <c r="AJ145" s="128">
        <f t="shared" si="33"/>
        <v>63150</v>
      </c>
      <c r="AK145" s="128">
        <f t="shared" si="34"/>
        <v>64580</v>
      </c>
    </row>
    <row r="146" spans="2:37" ht="15" customHeight="1" x14ac:dyDescent="0.25">
      <c r="B146" s="127" t="s">
        <v>90</v>
      </c>
      <c r="C146" s="128">
        <v>2022</v>
      </c>
      <c r="D146" s="129">
        <v>18650</v>
      </c>
      <c r="E146" s="129">
        <v>1310</v>
      </c>
      <c r="F146" s="129">
        <v>57950</v>
      </c>
      <c r="G146" s="129">
        <f t="shared" si="4"/>
        <v>18650</v>
      </c>
      <c r="H146" s="132">
        <f t="shared" si="5"/>
        <v>19960</v>
      </c>
      <c r="I146" s="132">
        <f t="shared" si="6"/>
        <v>21270</v>
      </c>
      <c r="J146" s="132">
        <f t="shared" si="7"/>
        <v>22580</v>
      </c>
      <c r="K146" s="132">
        <f t="shared" si="8"/>
        <v>23890</v>
      </c>
      <c r="L146" s="132">
        <f t="shared" si="9"/>
        <v>25200</v>
      </c>
      <c r="M146" s="132">
        <f t="shared" si="10"/>
        <v>26510</v>
      </c>
      <c r="N146" s="132">
        <f t="shared" si="11"/>
        <v>27820</v>
      </c>
      <c r="O146" s="132">
        <f t="shared" si="12"/>
        <v>29130</v>
      </c>
      <c r="P146" s="132">
        <f t="shared" si="13"/>
        <v>30440</v>
      </c>
      <c r="Q146" s="81">
        <f t="shared" si="14"/>
        <v>31750</v>
      </c>
      <c r="R146" s="81">
        <f t="shared" si="15"/>
        <v>33060</v>
      </c>
      <c r="S146" s="81">
        <f t="shared" si="16"/>
        <v>34370</v>
      </c>
      <c r="T146" s="81">
        <f t="shared" si="17"/>
        <v>35680</v>
      </c>
      <c r="U146" s="81">
        <f t="shared" si="18"/>
        <v>36990</v>
      </c>
      <c r="V146" s="81">
        <f t="shared" si="19"/>
        <v>38300</v>
      </c>
      <c r="W146" s="81">
        <f t="shared" si="20"/>
        <v>39610</v>
      </c>
      <c r="X146" s="81">
        <f t="shared" si="21"/>
        <v>40920</v>
      </c>
      <c r="Y146" s="81">
        <f t="shared" si="22"/>
        <v>42230</v>
      </c>
      <c r="Z146" s="81">
        <f t="shared" si="23"/>
        <v>43540</v>
      </c>
      <c r="AA146" s="81">
        <f t="shared" si="24"/>
        <v>44850</v>
      </c>
      <c r="AB146" s="81">
        <f t="shared" si="25"/>
        <v>46160</v>
      </c>
      <c r="AC146" s="81">
        <f t="shared" si="26"/>
        <v>47470</v>
      </c>
      <c r="AD146" s="81">
        <f t="shared" si="27"/>
        <v>48780</v>
      </c>
      <c r="AE146" s="128">
        <f t="shared" si="28"/>
        <v>50090</v>
      </c>
      <c r="AF146" s="128">
        <f t="shared" si="29"/>
        <v>51400</v>
      </c>
      <c r="AG146" s="128">
        <f t="shared" si="30"/>
        <v>52710</v>
      </c>
      <c r="AH146" s="128">
        <f t="shared" si="31"/>
        <v>54020</v>
      </c>
      <c r="AI146" s="128">
        <f t="shared" si="32"/>
        <v>55330</v>
      </c>
      <c r="AJ146" s="128">
        <f t="shared" si="33"/>
        <v>56640</v>
      </c>
      <c r="AK146" s="128">
        <f t="shared" si="34"/>
        <v>57950</v>
      </c>
    </row>
    <row r="147" spans="2:37" ht="15" customHeight="1" x14ac:dyDescent="0.25">
      <c r="B147" s="131"/>
      <c r="C147" s="133">
        <v>2026</v>
      </c>
      <c r="D147" s="132">
        <v>22410</v>
      </c>
      <c r="E147" s="132">
        <v>1580</v>
      </c>
      <c r="F147" s="132">
        <v>69810</v>
      </c>
      <c r="G147" s="129">
        <f t="shared" si="4"/>
        <v>22410</v>
      </c>
      <c r="H147" s="132">
        <f t="shared" si="5"/>
        <v>23990</v>
      </c>
      <c r="I147" s="132">
        <f t="shared" si="6"/>
        <v>25570</v>
      </c>
      <c r="J147" s="132">
        <f t="shared" si="7"/>
        <v>27150</v>
      </c>
      <c r="K147" s="132">
        <f t="shared" si="8"/>
        <v>28730</v>
      </c>
      <c r="L147" s="132">
        <f t="shared" si="9"/>
        <v>30310</v>
      </c>
      <c r="M147" s="132">
        <f t="shared" si="10"/>
        <v>31890</v>
      </c>
      <c r="N147" s="132">
        <f t="shared" si="11"/>
        <v>33470</v>
      </c>
      <c r="O147" s="132">
        <f t="shared" si="12"/>
        <v>35050</v>
      </c>
      <c r="P147" s="132">
        <f t="shared" si="13"/>
        <v>36630</v>
      </c>
      <c r="Q147" s="81">
        <f t="shared" si="14"/>
        <v>38210</v>
      </c>
      <c r="R147" s="81">
        <f t="shared" si="15"/>
        <v>39790</v>
      </c>
      <c r="S147" s="81">
        <f t="shared" si="16"/>
        <v>41370</v>
      </c>
      <c r="T147" s="81">
        <f t="shared" si="17"/>
        <v>42950</v>
      </c>
      <c r="U147" s="81">
        <f t="shared" si="18"/>
        <v>44530</v>
      </c>
      <c r="V147" s="81">
        <f t="shared" si="19"/>
        <v>46110</v>
      </c>
      <c r="W147" s="81">
        <f t="shared" si="20"/>
        <v>47690</v>
      </c>
      <c r="X147" s="81">
        <f t="shared" si="21"/>
        <v>49270</v>
      </c>
      <c r="Y147" s="81">
        <f t="shared" si="22"/>
        <v>50850</v>
      </c>
      <c r="Z147" s="81">
        <f t="shared" si="23"/>
        <v>52430</v>
      </c>
      <c r="AA147" s="81">
        <f t="shared" si="24"/>
        <v>54010</v>
      </c>
      <c r="AB147" s="81">
        <f t="shared" si="25"/>
        <v>55590</v>
      </c>
      <c r="AC147" s="81">
        <f t="shared" si="26"/>
        <v>57170</v>
      </c>
      <c r="AD147" s="81">
        <f t="shared" si="27"/>
        <v>58750</v>
      </c>
      <c r="AE147" s="128">
        <f t="shared" si="28"/>
        <v>60330</v>
      </c>
      <c r="AF147" s="128">
        <f t="shared" si="29"/>
        <v>61910</v>
      </c>
      <c r="AG147" s="128">
        <f t="shared" si="30"/>
        <v>63490</v>
      </c>
      <c r="AH147" s="128">
        <f t="shared" si="31"/>
        <v>65070</v>
      </c>
      <c r="AI147" s="128">
        <f t="shared" si="32"/>
        <v>66650</v>
      </c>
      <c r="AJ147" s="128">
        <f t="shared" si="33"/>
        <v>68230</v>
      </c>
      <c r="AK147" s="128">
        <f t="shared" si="34"/>
        <v>69810</v>
      </c>
    </row>
    <row r="148" spans="2:37" ht="15" customHeight="1" x14ac:dyDescent="0.25">
      <c r="B148" s="127" t="s">
        <v>91</v>
      </c>
      <c r="C148" s="128">
        <v>2022</v>
      </c>
      <c r="D148" s="129">
        <v>19770</v>
      </c>
      <c r="E148" s="129">
        <v>1430</v>
      </c>
      <c r="F148" s="129">
        <v>62670</v>
      </c>
      <c r="G148" s="129">
        <f t="shared" si="4"/>
        <v>19770</v>
      </c>
      <c r="H148" s="132">
        <f t="shared" si="5"/>
        <v>21200</v>
      </c>
      <c r="I148" s="132">
        <f t="shared" si="6"/>
        <v>22630</v>
      </c>
      <c r="J148" s="132">
        <f t="shared" si="7"/>
        <v>24060</v>
      </c>
      <c r="K148" s="132">
        <f t="shared" si="8"/>
        <v>25490</v>
      </c>
      <c r="L148" s="132">
        <f t="shared" si="9"/>
        <v>26920</v>
      </c>
      <c r="M148" s="132">
        <f t="shared" si="10"/>
        <v>28350</v>
      </c>
      <c r="N148" s="132">
        <f t="shared" si="11"/>
        <v>29780</v>
      </c>
      <c r="O148" s="132">
        <f t="shared" si="12"/>
        <v>31210</v>
      </c>
      <c r="P148" s="132">
        <f t="shared" si="13"/>
        <v>32640</v>
      </c>
      <c r="Q148" s="81">
        <f t="shared" si="14"/>
        <v>34070</v>
      </c>
      <c r="R148" s="81">
        <f t="shared" si="15"/>
        <v>35500</v>
      </c>
      <c r="S148" s="81">
        <f t="shared" si="16"/>
        <v>36930</v>
      </c>
      <c r="T148" s="81">
        <f t="shared" si="17"/>
        <v>38360</v>
      </c>
      <c r="U148" s="81">
        <f t="shared" si="18"/>
        <v>39790</v>
      </c>
      <c r="V148" s="81">
        <f t="shared" si="19"/>
        <v>41220</v>
      </c>
      <c r="W148" s="81">
        <f t="shared" si="20"/>
        <v>42650</v>
      </c>
      <c r="X148" s="81">
        <f t="shared" si="21"/>
        <v>44080</v>
      </c>
      <c r="Y148" s="81">
        <f t="shared" si="22"/>
        <v>45510</v>
      </c>
      <c r="Z148" s="81">
        <f t="shared" si="23"/>
        <v>46940</v>
      </c>
      <c r="AA148" s="81">
        <f t="shared" si="24"/>
        <v>48370</v>
      </c>
      <c r="AB148" s="81">
        <f t="shared" si="25"/>
        <v>49800</v>
      </c>
      <c r="AC148" s="81">
        <f t="shared" si="26"/>
        <v>51230</v>
      </c>
      <c r="AD148" s="81">
        <f t="shared" si="27"/>
        <v>52660</v>
      </c>
      <c r="AE148" s="128">
        <f t="shared" si="28"/>
        <v>54090</v>
      </c>
      <c r="AF148" s="128">
        <f t="shared" si="29"/>
        <v>55520</v>
      </c>
      <c r="AG148" s="128">
        <f t="shared" si="30"/>
        <v>56950</v>
      </c>
      <c r="AH148" s="128">
        <f t="shared" si="31"/>
        <v>58380</v>
      </c>
      <c r="AI148" s="128">
        <f t="shared" si="32"/>
        <v>59810</v>
      </c>
      <c r="AJ148" s="128">
        <f t="shared" si="33"/>
        <v>61240</v>
      </c>
      <c r="AK148" s="128">
        <f t="shared" si="34"/>
        <v>62670</v>
      </c>
    </row>
    <row r="149" spans="2:37" ht="15" customHeight="1" x14ac:dyDescent="0.25">
      <c r="B149" s="131"/>
      <c r="C149" s="133">
        <v>2026</v>
      </c>
      <c r="D149" s="132">
        <v>23750</v>
      </c>
      <c r="E149" s="132">
        <v>1720</v>
      </c>
      <c r="F149" s="132">
        <v>75350</v>
      </c>
      <c r="G149" s="129">
        <f t="shared" si="4"/>
        <v>23750</v>
      </c>
      <c r="H149" s="132">
        <f t="shared" si="5"/>
        <v>25470</v>
      </c>
      <c r="I149" s="132">
        <f t="shared" si="6"/>
        <v>27190</v>
      </c>
      <c r="J149" s="132">
        <f t="shared" si="7"/>
        <v>28910</v>
      </c>
      <c r="K149" s="132">
        <f t="shared" si="8"/>
        <v>30630</v>
      </c>
      <c r="L149" s="132">
        <f t="shared" si="9"/>
        <v>32350</v>
      </c>
      <c r="M149" s="132">
        <f t="shared" si="10"/>
        <v>34070</v>
      </c>
      <c r="N149" s="132">
        <f t="shared" si="11"/>
        <v>35790</v>
      </c>
      <c r="O149" s="132">
        <f t="shared" si="12"/>
        <v>37510</v>
      </c>
      <c r="P149" s="132">
        <f t="shared" si="13"/>
        <v>39230</v>
      </c>
      <c r="Q149" s="81">
        <f t="shared" si="14"/>
        <v>40950</v>
      </c>
      <c r="R149" s="81">
        <f t="shared" si="15"/>
        <v>42670</v>
      </c>
      <c r="S149" s="81">
        <f t="shared" si="16"/>
        <v>44390</v>
      </c>
      <c r="T149" s="81">
        <f t="shared" si="17"/>
        <v>46110</v>
      </c>
      <c r="U149" s="81">
        <f t="shared" si="18"/>
        <v>47830</v>
      </c>
      <c r="V149" s="81">
        <f t="shared" si="19"/>
        <v>49550</v>
      </c>
      <c r="W149" s="81">
        <f t="shared" si="20"/>
        <v>51270</v>
      </c>
      <c r="X149" s="81">
        <f t="shared" si="21"/>
        <v>52990</v>
      </c>
      <c r="Y149" s="81">
        <f t="shared" si="22"/>
        <v>54710</v>
      </c>
      <c r="Z149" s="81">
        <f t="shared" si="23"/>
        <v>56430</v>
      </c>
      <c r="AA149" s="81">
        <f t="shared" si="24"/>
        <v>58150</v>
      </c>
      <c r="AB149" s="81">
        <f t="shared" si="25"/>
        <v>59870</v>
      </c>
      <c r="AC149" s="81">
        <f t="shared" si="26"/>
        <v>61590</v>
      </c>
      <c r="AD149" s="81">
        <f t="shared" si="27"/>
        <v>63310</v>
      </c>
      <c r="AE149" s="128">
        <f t="shared" si="28"/>
        <v>65030</v>
      </c>
      <c r="AF149" s="128">
        <f t="shared" si="29"/>
        <v>66750</v>
      </c>
      <c r="AG149" s="128">
        <f t="shared" si="30"/>
        <v>68470</v>
      </c>
      <c r="AH149" s="128">
        <f t="shared" si="31"/>
        <v>70190</v>
      </c>
      <c r="AI149" s="128">
        <f t="shared" si="32"/>
        <v>71910</v>
      </c>
      <c r="AJ149" s="128">
        <f t="shared" si="33"/>
        <v>73630</v>
      </c>
      <c r="AK149" s="128">
        <f t="shared" si="34"/>
        <v>75350</v>
      </c>
    </row>
    <row r="150" spans="2:37" ht="15" customHeight="1" x14ac:dyDescent="0.25">
      <c r="B150" s="127" t="s">
        <v>92</v>
      </c>
      <c r="C150" s="128">
        <v>2022</v>
      </c>
      <c r="D150" s="129">
        <v>21160</v>
      </c>
      <c r="E150" s="129">
        <v>1560</v>
      </c>
      <c r="F150" s="129">
        <v>67960</v>
      </c>
      <c r="G150" s="129">
        <f t="shared" si="4"/>
        <v>21160</v>
      </c>
      <c r="H150" s="132">
        <f t="shared" si="5"/>
        <v>22720</v>
      </c>
      <c r="I150" s="132">
        <f t="shared" si="6"/>
        <v>24280</v>
      </c>
      <c r="J150" s="132">
        <f t="shared" si="7"/>
        <v>25840</v>
      </c>
      <c r="K150" s="132">
        <f t="shared" si="8"/>
        <v>27400</v>
      </c>
      <c r="L150" s="132">
        <f t="shared" si="9"/>
        <v>28960</v>
      </c>
      <c r="M150" s="132">
        <f t="shared" si="10"/>
        <v>30520</v>
      </c>
      <c r="N150" s="132">
        <f t="shared" si="11"/>
        <v>32080</v>
      </c>
      <c r="O150" s="132">
        <f t="shared" si="12"/>
        <v>33640</v>
      </c>
      <c r="P150" s="132">
        <f t="shared" si="13"/>
        <v>35200</v>
      </c>
      <c r="Q150" s="81">
        <f t="shared" si="14"/>
        <v>36760</v>
      </c>
      <c r="R150" s="81">
        <f t="shared" si="15"/>
        <v>38320</v>
      </c>
      <c r="S150" s="81">
        <f t="shared" si="16"/>
        <v>39880</v>
      </c>
      <c r="T150" s="81">
        <f t="shared" si="17"/>
        <v>41440</v>
      </c>
      <c r="U150" s="81">
        <f t="shared" si="18"/>
        <v>43000</v>
      </c>
      <c r="V150" s="81">
        <f t="shared" si="19"/>
        <v>44560</v>
      </c>
      <c r="W150" s="81">
        <f t="shared" si="20"/>
        <v>46120</v>
      </c>
      <c r="X150" s="81">
        <f t="shared" si="21"/>
        <v>47680</v>
      </c>
      <c r="Y150" s="81">
        <f t="shared" si="22"/>
        <v>49240</v>
      </c>
      <c r="Z150" s="81">
        <f t="shared" si="23"/>
        <v>50800</v>
      </c>
      <c r="AA150" s="81">
        <f t="shared" si="24"/>
        <v>52360</v>
      </c>
      <c r="AB150" s="81">
        <f t="shared" si="25"/>
        <v>53920</v>
      </c>
      <c r="AC150" s="81">
        <f t="shared" si="26"/>
        <v>55480</v>
      </c>
      <c r="AD150" s="81">
        <f t="shared" si="27"/>
        <v>57040</v>
      </c>
      <c r="AE150" s="128">
        <f t="shared" si="28"/>
        <v>58600</v>
      </c>
      <c r="AF150" s="128">
        <f t="shared" si="29"/>
        <v>60160</v>
      </c>
      <c r="AG150" s="128">
        <f t="shared" si="30"/>
        <v>61720</v>
      </c>
      <c r="AH150" s="128">
        <f t="shared" si="31"/>
        <v>63280</v>
      </c>
      <c r="AI150" s="128">
        <f t="shared" si="32"/>
        <v>64840</v>
      </c>
      <c r="AJ150" s="128">
        <f t="shared" si="33"/>
        <v>66400</v>
      </c>
      <c r="AK150" s="128">
        <f t="shared" si="34"/>
        <v>67960</v>
      </c>
    </row>
    <row r="151" spans="2:37" ht="15" customHeight="1" x14ac:dyDescent="0.25">
      <c r="B151" s="131"/>
      <c r="C151" s="133">
        <v>2026</v>
      </c>
      <c r="D151" s="132">
        <v>25420</v>
      </c>
      <c r="E151" s="132">
        <v>1880</v>
      </c>
      <c r="F151" s="132">
        <v>81820</v>
      </c>
      <c r="G151" s="129">
        <f t="shared" si="4"/>
        <v>25420</v>
      </c>
      <c r="H151" s="132">
        <f t="shared" si="5"/>
        <v>27300</v>
      </c>
      <c r="I151" s="132">
        <f t="shared" si="6"/>
        <v>29180</v>
      </c>
      <c r="J151" s="132">
        <f t="shared" si="7"/>
        <v>31060</v>
      </c>
      <c r="K151" s="132">
        <f t="shared" si="8"/>
        <v>32940</v>
      </c>
      <c r="L151" s="132">
        <f t="shared" si="9"/>
        <v>34820</v>
      </c>
      <c r="M151" s="132">
        <f t="shared" si="10"/>
        <v>36700</v>
      </c>
      <c r="N151" s="132">
        <f t="shared" si="11"/>
        <v>38580</v>
      </c>
      <c r="O151" s="132">
        <f t="shared" si="12"/>
        <v>40460</v>
      </c>
      <c r="P151" s="132">
        <f t="shared" si="13"/>
        <v>42340</v>
      </c>
      <c r="Q151" s="81">
        <f t="shared" si="14"/>
        <v>44220</v>
      </c>
      <c r="R151" s="81">
        <f t="shared" si="15"/>
        <v>46100</v>
      </c>
      <c r="S151" s="81">
        <f t="shared" si="16"/>
        <v>47980</v>
      </c>
      <c r="T151" s="81">
        <f t="shared" si="17"/>
        <v>49860</v>
      </c>
      <c r="U151" s="81">
        <f t="shared" si="18"/>
        <v>51740</v>
      </c>
      <c r="V151" s="81">
        <f t="shared" si="19"/>
        <v>53620</v>
      </c>
      <c r="W151" s="81">
        <f t="shared" si="20"/>
        <v>55500</v>
      </c>
      <c r="X151" s="81">
        <f t="shared" si="21"/>
        <v>57380</v>
      </c>
      <c r="Y151" s="81">
        <f t="shared" si="22"/>
        <v>59260</v>
      </c>
      <c r="Z151" s="81">
        <f t="shared" si="23"/>
        <v>61140</v>
      </c>
      <c r="AA151" s="81">
        <f t="shared" si="24"/>
        <v>63020</v>
      </c>
      <c r="AB151" s="81">
        <f t="shared" si="25"/>
        <v>64900</v>
      </c>
      <c r="AC151" s="81">
        <f t="shared" si="26"/>
        <v>66780</v>
      </c>
      <c r="AD151" s="81">
        <f t="shared" si="27"/>
        <v>68660</v>
      </c>
      <c r="AE151" s="128">
        <f t="shared" si="28"/>
        <v>70540</v>
      </c>
      <c r="AF151" s="128">
        <f t="shared" si="29"/>
        <v>72420</v>
      </c>
      <c r="AG151" s="128">
        <f t="shared" si="30"/>
        <v>74300</v>
      </c>
      <c r="AH151" s="128">
        <f t="shared" si="31"/>
        <v>76180</v>
      </c>
      <c r="AI151" s="128">
        <f t="shared" si="32"/>
        <v>78060</v>
      </c>
      <c r="AJ151" s="128">
        <f t="shared" si="33"/>
        <v>79940</v>
      </c>
      <c r="AK151" s="128">
        <f t="shared" si="34"/>
        <v>81820</v>
      </c>
    </row>
    <row r="152" spans="2:37" ht="15" customHeight="1" x14ac:dyDescent="0.25">
      <c r="B152" s="127" t="s">
        <v>93</v>
      </c>
      <c r="C152" s="128">
        <v>2022</v>
      </c>
      <c r="D152" s="129">
        <v>22530</v>
      </c>
      <c r="E152" s="129">
        <v>1740</v>
      </c>
      <c r="F152" s="129">
        <v>74730</v>
      </c>
      <c r="G152" s="129">
        <f t="shared" si="4"/>
        <v>22530</v>
      </c>
      <c r="H152" s="132">
        <f t="shared" si="5"/>
        <v>24270</v>
      </c>
      <c r="I152" s="132">
        <f t="shared" si="6"/>
        <v>26010</v>
      </c>
      <c r="J152" s="132">
        <f t="shared" si="7"/>
        <v>27750</v>
      </c>
      <c r="K152" s="132">
        <f t="shared" si="8"/>
        <v>29490</v>
      </c>
      <c r="L152" s="132">
        <f t="shared" si="9"/>
        <v>31230</v>
      </c>
      <c r="M152" s="132">
        <f t="shared" si="10"/>
        <v>32970</v>
      </c>
      <c r="N152" s="132">
        <f t="shared" si="11"/>
        <v>34710</v>
      </c>
      <c r="O152" s="132">
        <f t="shared" si="12"/>
        <v>36450</v>
      </c>
      <c r="P152" s="132">
        <f t="shared" si="13"/>
        <v>38190</v>
      </c>
      <c r="Q152" s="81">
        <f t="shared" si="14"/>
        <v>39930</v>
      </c>
      <c r="R152" s="81">
        <f t="shared" si="15"/>
        <v>41670</v>
      </c>
      <c r="S152" s="81">
        <f t="shared" si="16"/>
        <v>43410</v>
      </c>
      <c r="T152" s="81">
        <f t="shared" si="17"/>
        <v>45150</v>
      </c>
      <c r="U152" s="81">
        <f t="shared" si="18"/>
        <v>46890</v>
      </c>
      <c r="V152" s="81">
        <f t="shared" si="19"/>
        <v>48630</v>
      </c>
      <c r="W152" s="81">
        <f t="shared" si="20"/>
        <v>50370</v>
      </c>
      <c r="X152" s="81">
        <f t="shared" si="21"/>
        <v>52110</v>
      </c>
      <c r="Y152" s="81">
        <f t="shared" si="22"/>
        <v>53850</v>
      </c>
      <c r="Z152" s="81">
        <f t="shared" si="23"/>
        <v>55590</v>
      </c>
      <c r="AA152" s="81">
        <f t="shared" si="24"/>
        <v>57330</v>
      </c>
      <c r="AB152" s="81">
        <f t="shared" si="25"/>
        <v>59070</v>
      </c>
      <c r="AC152" s="81">
        <f t="shared" si="26"/>
        <v>60810</v>
      </c>
      <c r="AD152" s="81">
        <f t="shared" si="27"/>
        <v>62550</v>
      </c>
      <c r="AE152" s="128">
        <f t="shared" si="28"/>
        <v>64290</v>
      </c>
      <c r="AF152" s="128">
        <f t="shared" si="29"/>
        <v>66030</v>
      </c>
      <c r="AG152" s="128">
        <f t="shared" si="30"/>
        <v>67770</v>
      </c>
      <c r="AH152" s="128">
        <f t="shared" si="31"/>
        <v>69510</v>
      </c>
      <c r="AI152" s="128">
        <f t="shared" si="32"/>
        <v>71250</v>
      </c>
      <c r="AJ152" s="128">
        <f t="shared" si="33"/>
        <v>72990</v>
      </c>
      <c r="AK152" s="128">
        <f t="shared" si="34"/>
        <v>74730</v>
      </c>
    </row>
    <row r="153" spans="2:37" ht="15" customHeight="1" x14ac:dyDescent="0.25">
      <c r="B153" s="131"/>
      <c r="C153" s="133">
        <v>2026</v>
      </c>
      <c r="D153" s="132">
        <v>27060</v>
      </c>
      <c r="E153" s="132">
        <v>2090</v>
      </c>
      <c r="F153" s="132">
        <v>89760</v>
      </c>
      <c r="G153" s="129">
        <f t="shared" si="4"/>
        <v>27060</v>
      </c>
      <c r="H153" s="132">
        <f t="shared" si="5"/>
        <v>29150</v>
      </c>
      <c r="I153" s="132">
        <f t="shared" si="6"/>
        <v>31240</v>
      </c>
      <c r="J153" s="132">
        <f t="shared" si="7"/>
        <v>33330</v>
      </c>
      <c r="K153" s="132">
        <f t="shared" si="8"/>
        <v>35420</v>
      </c>
      <c r="L153" s="132">
        <f t="shared" si="9"/>
        <v>37510</v>
      </c>
      <c r="M153" s="132">
        <f t="shared" si="10"/>
        <v>39600</v>
      </c>
      <c r="N153" s="132">
        <f t="shared" si="11"/>
        <v>41690</v>
      </c>
      <c r="O153" s="132">
        <f t="shared" si="12"/>
        <v>43780</v>
      </c>
      <c r="P153" s="132">
        <f t="shared" si="13"/>
        <v>45870</v>
      </c>
      <c r="Q153" s="81">
        <f t="shared" si="14"/>
        <v>47960</v>
      </c>
      <c r="R153" s="81">
        <f t="shared" si="15"/>
        <v>50050</v>
      </c>
      <c r="S153" s="81">
        <f t="shared" si="16"/>
        <v>52140</v>
      </c>
      <c r="T153" s="81">
        <f t="shared" si="17"/>
        <v>54230</v>
      </c>
      <c r="U153" s="81">
        <f t="shared" si="18"/>
        <v>56320</v>
      </c>
      <c r="V153" s="81">
        <f t="shared" si="19"/>
        <v>58410</v>
      </c>
      <c r="W153" s="81">
        <f t="shared" si="20"/>
        <v>60500</v>
      </c>
      <c r="X153" s="81">
        <f t="shared" si="21"/>
        <v>62590</v>
      </c>
      <c r="Y153" s="81">
        <f t="shared" si="22"/>
        <v>64680</v>
      </c>
      <c r="Z153" s="81">
        <f t="shared" si="23"/>
        <v>66770</v>
      </c>
      <c r="AA153" s="81">
        <f t="shared" si="24"/>
        <v>68860</v>
      </c>
      <c r="AB153" s="81">
        <f t="shared" si="25"/>
        <v>70950</v>
      </c>
      <c r="AC153" s="81">
        <f t="shared" si="26"/>
        <v>73040</v>
      </c>
      <c r="AD153" s="81">
        <f t="shared" si="27"/>
        <v>75130</v>
      </c>
      <c r="AE153" s="128">
        <f t="shared" si="28"/>
        <v>77220</v>
      </c>
      <c r="AF153" s="128">
        <f t="shared" si="29"/>
        <v>79310</v>
      </c>
      <c r="AG153" s="128">
        <f t="shared" si="30"/>
        <v>81400</v>
      </c>
      <c r="AH153" s="128">
        <f t="shared" si="31"/>
        <v>83490</v>
      </c>
      <c r="AI153" s="128">
        <f t="shared" si="32"/>
        <v>85580</v>
      </c>
      <c r="AJ153" s="128">
        <f t="shared" si="33"/>
        <v>87670</v>
      </c>
      <c r="AK153" s="128">
        <f t="shared" si="34"/>
        <v>89760</v>
      </c>
    </row>
    <row r="154" spans="2:37" ht="15" customHeight="1" x14ac:dyDescent="0.25">
      <c r="B154" s="127" t="s">
        <v>94</v>
      </c>
      <c r="C154" s="128">
        <v>2022</v>
      </c>
      <c r="D154" s="129">
        <v>23920</v>
      </c>
      <c r="E154" s="129">
        <v>1980</v>
      </c>
      <c r="F154" s="129">
        <v>83320</v>
      </c>
      <c r="G154" s="129">
        <f t="shared" si="4"/>
        <v>23920</v>
      </c>
      <c r="H154" s="132">
        <f t="shared" si="5"/>
        <v>25900</v>
      </c>
      <c r="I154" s="132">
        <f t="shared" si="6"/>
        <v>27880</v>
      </c>
      <c r="J154" s="132">
        <f t="shared" si="7"/>
        <v>29860</v>
      </c>
      <c r="K154" s="132">
        <f t="shared" si="8"/>
        <v>31840</v>
      </c>
      <c r="L154" s="132">
        <f t="shared" si="9"/>
        <v>33820</v>
      </c>
      <c r="M154" s="132">
        <f t="shared" si="10"/>
        <v>35800</v>
      </c>
      <c r="N154" s="132">
        <f t="shared" si="11"/>
        <v>37780</v>
      </c>
      <c r="O154" s="132">
        <f t="shared" si="12"/>
        <v>39760</v>
      </c>
      <c r="P154" s="132">
        <f t="shared" si="13"/>
        <v>41740</v>
      </c>
      <c r="Q154" s="81">
        <f t="shared" si="14"/>
        <v>43720</v>
      </c>
      <c r="R154" s="81">
        <f t="shared" si="15"/>
        <v>45700</v>
      </c>
      <c r="S154" s="81">
        <f t="shared" si="16"/>
        <v>47680</v>
      </c>
      <c r="T154" s="81">
        <f t="shared" si="17"/>
        <v>49660</v>
      </c>
      <c r="U154" s="81">
        <f t="shared" si="18"/>
        <v>51640</v>
      </c>
      <c r="V154" s="81">
        <f t="shared" si="19"/>
        <v>53620</v>
      </c>
      <c r="W154" s="81">
        <f t="shared" si="20"/>
        <v>55600</v>
      </c>
      <c r="X154" s="81">
        <f t="shared" si="21"/>
        <v>57580</v>
      </c>
      <c r="Y154" s="81">
        <f t="shared" si="22"/>
        <v>59560</v>
      </c>
      <c r="Z154" s="81">
        <f t="shared" si="23"/>
        <v>61540</v>
      </c>
      <c r="AA154" s="81">
        <f t="shared" si="24"/>
        <v>63520</v>
      </c>
      <c r="AB154" s="81">
        <f t="shared" si="25"/>
        <v>65500</v>
      </c>
      <c r="AC154" s="81">
        <f t="shared" si="26"/>
        <v>67480</v>
      </c>
      <c r="AD154" s="81">
        <f t="shared" si="27"/>
        <v>69460</v>
      </c>
      <c r="AE154" s="128">
        <f t="shared" si="28"/>
        <v>71440</v>
      </c>
      <c r="AF154" s="128">
        <f t="shared" si="29"/>
        <v>73420</v>
      </c>
      <c r="AG154" s="128">
        <f t="shared" si="30"/>
        <v>75400</v>
      </c>
      <c r="AH154" s="128">
        <f t="shared" si="31"/>
        <v>77380</v>
      </c>
      <c r="AI154" s="128">
        <f t="shared" si="32"/>
        <v>79360</v>
      </c>
      <c r="AJ154" s="128">
        <f t="shared" si="33"/>
        <v>81340</v>
      </c>
      <c r="AK154" s="128">
        <f t="shared" si="34"/>
        <v>83320</v>
      </c>
    </row>
    <row r="155" spans="2:37" ht="15" customHeight="1" x14ac:dyDescent="0.25">
      <c r="B155" s="131"/>
      <c r="C155" s="133">
        <v>2026</v>
      </c>
      <c r="D155" s="132">
        <v>28730</v>
      </c>
      <c r="E155" s="132">
        <v>2380</v>
      </c>
      <c r="F155" s="132">
        <v>100130</v>
      </c>
      <c r="G155" s="129">
        <f t="shared" si="4"/>
        <v>28730</v>
      </c>
      <c r="H155" s="132">
        <f t="shared" si="5"/>
        <v>31110</v>
      </c>
      <c r="I155" s="132">
        <f t="shared" si="6"/>
        <v>33490</v>
      </c>
      <c r="J155" s="132">
        <f t="shared" si="7"/>
        <v>35870</v>
      </c>
      <c r="K155" s="132">
        <f t="shared" si="8"/>
        <v>38250</v>
      </c>
      <c r="L155" s="132">
        <f t="shared" si="9"/>
        <v>40630</v>
      </c>
      <c r="M155" s="132">
        <f t="shared" si="10"/>
        <v>43010</v>
      </c>
      <c r="N155" s="132">
        <f t="shared" si="11"/>
        <v>45390</v>
      </c>
      <c r="O155" s="132">
        <f t="shared" si="12"/>
        <v>47770</v>
      </c>
      <c r="P155" s="132">
        <f t="shared" si="13"/>
        <v>50150</v>
      </c>
      <c r="Q155" s="81">
        <f t="shared" si="14"/>
        <v>52530</v>
      </c>
      <c r="R155" s="81">
        <f t="shared" si="15"/>
        <v>54910</v>
      </c>
      <c r="S155" s="81">
        <f t="shared" si="16"/>
        <v>57290</v>
      </c>
      <c r="T155" s="81">
        <f t="shared" si="17"/>
        <v>59670</v>
      </c>
      <c r="U155" s="81">
        <f t="shared" si="18"/>
        <v>62050</v>
      </c>
      <c r="V155" s="81">
        <f t="shared" si="19"/>
        <v>64430</v>
      </c>
      <c r="W155" s="81">
        <f t="shared" si="20"/>
        <v>66810</v>
      </c>
      <c r="X155" s="81">
        <f t="shared" si="21"/>
        <v>69190</v>
      </c>
      <c r="Y155" s="81">
        <f t="shared" si="22"/>
        <v>71570</v>
      </c>
      <c r="Z155" s="81">
        <f t="shared" si="23"/>
        <v>73950</v>
      </c>
      <c r="AA155" s="81">
        <f t="shared" si="24"/>
        <v>76330</v>
      </c>
      <c r="AB155" s="81">
        <f t="shared" si="25"/>
        <v>78710</v>
      </c>
      <c r="AC155" s="81">
        <f t="shared" si="26"/>
        <v>81090</v>
      </c>
      <c r="AD155" s="81">
        <f t="shared" si="27"/>
        <v>83470</v>
      </c>
      <c r="AE155" s="128">
        <f t="shared" si="28"/>
        <v>85850</v>
      </c>
      <c r="AF155" s="128">
        <f t="shared" si="29"/>
        <v>88230</v>
      </c>
      <c r="AG155" s="128">
        <f t="shared" si="30"/>
        <v>90610</v>
      </c>
      <c r="AH155" s="128">
        <f t="shared" si="31"/>
        <v>92990</v>
      </c>
      <c r="AI155" s="128">
        <f t="shared" si="32"/>
        <v>95370</v>
      </c>
      <c r="AJ155" s="128">
        <f t="shared" si="33"/>
        <v>97750</v>
      </c>
      <c r="AK155" s="128">
        <f t="shared" si="34"/>
        <v>100130</v>
      </c>
    </row>
    <row r="156" spans="2:37" ht="15" customHeight="1" x14ac:dyDescent="0.25">
      <c r="B156" s="127" t="s">
        <v>95</v>
      </c>
      <c r="C156" s="128">
        <v>2022</v>
      </c>
      <c r="D156" s="129">
        <v>28070</v>
      </c>
      <c r="E156" s="129">
        <v>2260</v>
      </c>
      <c r="F156" s="129">
        <v>95870</v>
      </c>
      <c r="G156" s="129">
        <f t="shared" si="4"/>
        <v>28070</v>
      </c>
      <c r="H156" s="132">
        <f t="shared" si="5"/>
        <v>30330</v>
      </c>
      <c r="I156" s="132">
        <f t="shared" si="6"/>
        <v>32590</v>
      </c>
      <c r="J156" s="132">
        <f t="shared" si="7"/>
        <v>34850</v>
      </c>
      <c r="K156" s="132">
        <f t="shared" si="8"/>
        <v>37110</v>
      </c>
      <c r="L156" s="132">
        <f t="shared" si="9"/>
        <v>39370</v>
      </c>
      <c r="M156" s="132">
        <f t="shared" si="10"/>
        <v>41630</v>
      </c>
      <c r="N156" s="132">
        <f t="shared" si="11"/>
        <v>43890</v>
      </c>
      <c r="O156" s="132">
        <f t="shared" si="12"/>
        <v>46150</v>
      </c>
      <c r="P156" s="132">
        <f t="shared" si="13"/>
        <v>48410</v>
      </c>
      <c r="Q156" s="81">
        <f t="shared" si="14"/>
        <v>50670</v>
      </c>
      <c r="R156" s="81">
        <f t="shared" si="15"/>
        <v>52930</v>
      </c>
      <c r="S156" s="81">
        <f t="shared" si="16"/>
        <v>55190</v>
      </c>
      <c r="T156" s="81">
        <f t="shared" si="17"/>
        <v>57450</v>
      </c>
      <c r="U156" s="81">
        <f t="shared" si="18"/>
        <v>59710</v>
      </c>
      <c r="V156" s="81">
        <f t="shared" si="19"/>
        <v>61970</v>
      </c>
      <c r="W156" s="81">
        <f t="shared" si="20"/>
        <v>64230</v>
      </c>
      <c r="X156" s="81">
        <f t="shared" si="21"/>
        <v>66490</v>
      </c>
      <c r="Y156" s="81">
        <f t="shared" si="22"/>
        <v>68750</v>
      </c>
      <c r="Z156" s="81">
        <f t="shared" si="23"/>
        <v>71010</v>
      </c>
      <c r="AA156" s="81">
        <f t="shared" si="24"/>
        <v>73270</v>
      </c>
      <c r="AB156" s="81">
        <f t="shared" si="25"/>
        <v>75530</v>
      </c>
      <c r="AC156" s="81">
        <f t="shared" si="26"/>
        <v>77790</v>
      </c>
      <c r="AD156" s="81">
        <f t="shared" si="27"/>
        <v>80050</v>
      </c>
      <c r="AE156" s="128">
        <f t="shared" si="28"/>
        <v>82310</v>
      </c>
      <c r="AF156" s="128">
        <f t="shared" si="29"/>
        <v>84570</v>
      </c>
      <c r="AG156" s="128">
        <f t="shared" si="30"/>
        <v>86830</v>
      </c>
      <c r="AH156" s="128">
        <f t="shared" si="31"/>
        <v>89090</v>
      </c>
      <c r="AI156" s="128">
        <f t="shared" si="32"/>
        <v>91350</v>
      </c>
      <c r="AJ156" s="128">
        <f t="shared" si="33"/>
        <v>93610</v>
      </c>
      <c r="AK156" s="128">
        <f t="shared" si="34"/>
        <v>95870</v>
      </c>
    </row>
    <row r="157" spans="2:37" ht="15" customHeight="1" x14ac:dyDescent="0.25">
      <c r="B157" s="131"/>
      <c r="C157" s="133">
        <v>2026</v>
      </c>
      <c r="D157" s="132">
        <v>33720</v>
      </c>
      <c r="E157" s="132">
        <v>2720</v>
      </c>
      <c r="F157" s="132">
        <v>115320</v>
      </c>
      <c r="G157" s="129">
        <f t="shared" si="4"/>
        <v>33720</v>
      </c>
      <c r="H157" s="132">
        <f t="shared" si="5"/>
        <v>36440</v>
      </c>
      <c r="I157" s="132">
        <f t="shared" si="6"/>
        <v>39160</v>
      </c>
      <c r="J157" s="132">
        <f t="shared" si="7"/>
        <v>41880</v>
      </c>
      <c r="K157" s="132">
        <f t="shared" si="8"/>
        <v>44600</v>
      </c>
      <c r="L157" s="132">
        <f t="shared" si="9"/>
        <v>47320</v>
      </c>
      <c r="M157" s="132">
        <f t="shared" si="10"/>
        <v>50040</v>
      </c>
      <c r="N157" s="132">
        <f t="shared" si="11"/>
        <v>52760</v>
      </c>
      <c r="O157" s="132">
        <f t="shared" si="12"/>
        <v>55480</v>
      </c>
      <c r="P157" s="132">
        <f t="shared" si="13"/>
        <v>58200</v>
      </c>
      <c r="Q157" s="81">
        <f t="shared" si="14"/>
        <v>60920</v>
      </c>
      <c r="R157" s="81">
        <f t="shared" si="15"/>
        <v>63640</v>
      </c>
      <c r="S157" s="81">
        <f t="shared" si="16"/>
        <v>66360</v>
      </c>
      <c r="T157" s="81">
        <f t="shared" si="17"/>
        <v>69080</v>
      </c>
      <c r="U157" s="81">
        <f t="shared" si="18"/>
        <v>71800</v>
      </c>
      <c r="V157" s="81">
        <f t="shared" si="19"/>
        <v>74520</v>
      </c>
      <c r="W157" s="81">
        <f t="shared" si="20"/>
        <v>77240</v>
      </c>
      <c r="X157" s="81">
        <f t="shared" si="21"/>
        <v>79960</v>
      </c>
      <c r="Y157" s="81">
        <f t="shared" si="22"/>
        <v>82680</v>
      </c>
      <c r="Z157" s="81">
        <f t="shared" si="23"/>
        <v>85400</v>
      </c>
      <c r="AA157" s="81">
        <f t="shared" si="24"/>
        <v>88120</v>
      </c>
      <c r="AB157" s="81">
        <f t="shared" si="25"/>
        <v>90840</v>
      </c>
      <c r="AC157" s="81">
        <f t="shared" si="26"/>
        <v>93560</v>
      </c>
      <c r="AD157" s="81">
        <f t="shared" si="27"/>
        <v>96280</v>
      </c>
      <c r="AE157" s="128">
        <f t="shared" si="28"/>
        <v>99000</v>
      </c>
      <c r="AF157" s="128">
        <f t="shared" si="29"/>
        <v>101720</v>
      </c>
      <c r="AG157" s="128">
        <f t="shared" si="30"/>
        <v>104440</v>
      </c>
      <c r="AH157" s="128">
        <f t="shared" si="31"/>
        <v>107160</v>
      </c>
      <c r="AI157" s="128">
        <f t="shared" si="32"/>
        <v>109880</v>
      </c>
      <c r="AJ157" s="128">
        <f t="shared" si="33"/>
        <v>112600</v>
      </c>
      <c r="AK157" s="128">
        <f t="shared" si="34"/>
        <v>115320</v>
      </c>
    </row>
    <row r="158" spans="2:37" ht="15" customHeight="1" x14ac:dyDescent="0.25">
      <c r="B158" s="127" t="s">
        <v>96</v>
      </c>
      <c r="C158" s="128">
        <v>2022</v>
      </c>
      <c r="D158" s="129">
        <v>45070</v>
      </c>
      <c r="E158" s="129">
        <v>3420</v>
      </c>
      <c r="F158" s="129">
        <v>113470</v>
      </c>
      <c r="G158" s="129">
        <f t="shared" si="4"/>
        <v>45070</v>
      </c>
      <c r="H158" s="130">
        <f t="shared" si="5"/>
        <v>48490</v>
      </c>
      <c r="I158" s="130">
        <f t="shared" si="6"/>
        <v>51910</v>
      </c>
      <c r="J158" s="130">
        <f t="shared" si="7"/>
        <v>55330</v>
      </c>
      <c r="K158" s="130">
        <f t="shared" si="8"/>
        <v>58750</v>
      </c>
      <c r="L158" s="130">
        <f t="shared" si="9"/>
        <v>62170</v>
      </c>
      <c r="M158" s="130">
        <f t="shared" si="10"/>
        <v>65590</v>
      </c>
      <c r="N158" s="130">
        <f t="shared" si="11"/>
        <v>69010</v>
      </c>
      <c r="O158" s="130">
        <f t="shared" si="12"/>
        <v>72430</v>
      </c>
      <c r="P158" s="130">
        <f t="shared" si="13"/>
        <v>75850</v>
      </c>
      <c r="Q158" s="128">
        <f t="shared" si="14"/>
        <v>79270</v>
      </c>
      <c r="R158" s="128">
        <f t="shared" si="15"/>
        <v>82690</v>
      </c>
      <c r="S158" s="128">
        <f t="shared" si="16"/>
        <v>86110</v>
      </c>
      <c r="T158" s="128">
        <f t="shared" si="17"/>
        <v>89530</v>
      </c>
      <c r="U158" s="128">
        <f t="shared" si="18"/>
        <v>92950</v>
      </c>
      <c r="V158" s="128">
        <f t="shared" si="19"/>
        <v>96370</v>
      </c>
      <c r="W158" s="128">
        <f t="shared" si="20"/>
        <v>99790</v>
      </c>
      <c r="X158" s="128">
        <f t="shared" si="21"/>
        <v>103210</v>
      </c>
      <c r="Y158" s="128">
        <f t="shared" si="22"/>
        <v>106630</v>
      </c>
      <c r="Z158" s="128">
        <f t="shared" si="23"/>
        <v>110050</v>
      </c>
      <c r="AA158" s="128">
        <f t="shared" si="24"/>
        <v>113470</v>
      </c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</row>
    <row r="159" spans="2:37" ht="15" customHeight="1" x14ac:dyDescent="0.25">
      <c r="B159" s="131"/>
      <c r="C159" s="133">
        <v>2026</v>
      </c>
      <c r="D159" s="132">
        <v>54140</v>
      </c>
      <c r="E159" s="132">
        <v>4110</v>
      </c>
      <c r="F159" s="132">
        <v>136340</v>
      </c>
      <c r="G159" s="129">
        <f t="shared" si="4"/>
        <v>54140</v>
      </c>
      <c r="H159" s="135">
        <f t="shared" si="5"/>
        <v>58250</v>
      </c>
      <c r="I159" s="135">
        <f t="shared" si="6"/>
        <v>62360</v>
      </c>
      <c r="J159" s="135">
        <f t="shared" si="7"/>
        <v>66470</v>
      </c>
      <c r="K159" s="135">
        <f t="shared" si="8"/>
        <v>70580</v>
      </c>
      <c r="L159" s="135">
        <f t="shared" si="9"/>
        <v>74690</v>
      </c>
      <c r="M159" s="135">
        <f t="shared" si="10"/>
        <v>78800</v>
      </c>
      <c r="N159" s="135">
        <f t="shared" si="11"/>
        <v>82910</v>
      </c>
      <c r="O159" s="135">
        <f t="shared" si="12"/>
        <v>87020</v>
      </c>
      <c r="P159" s="135">
        <f t="shared" si="13"/>
        <v>91130</v>
      </c>
      <c r="Q159" s="133">
        <f t="shared" si="14"/>
        <v>95240</v>
      </c>
      <c r="R159" s="133">
        <f t="shared" si="15"/>
        <v>99350</v>
      </c>
      <c r="S159" s="133">
        <f t="shared" si="16"/>
        <v>103460</v>
      </c>
      <c r="T159" s="133">
        <f t="shared" si="17"/>
        <v>107570</v>
      </c>
      <c r="U159" s="133">
        <f t="shared" si="18"/>
        <v>111680</v>
      </c>
      <c r="V159" s="133">
        <f t="shared" si="19"/>
        <v>115790</v>
      </c>
      <c r="W159" s="133">
        <f t="shared" si="20"/>
        <v>119900</v>
      </c>
      <c r="X159" s="133">
        <f t="shared" si="21"/>
        <v>124010</v>
      </c>
      <c r="Y159" s="133">
        <f t="shared" si="22"/>
        <v>128120</v>
      </c>
      <c r="Z159" s="133">
        <f t="shared" si="23"/>
        <v>132230</v>
      </c>
      <c r="AA159" s="133">
        <f t="shared" si="24"/>
        <v>136340</v>
      </c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</row>
    <row r="160" spans="2:37" ht="15" customHeight="1" x14ac:dyDescent="0.25">
      <c r="B160" s="127" t="s">
        <v>97</v>
      </c>
      <c r="C160" s="128">
        <v>2022</v>
      </c>
      <c r="D160" s="129">
        <v>56880</v>
      </c>
      <c r="E160" s="129">
        <v>4260</v>
      </c>
      <c r="F160" s="129">
        <v>142080</v>
      </c>
      <c r="G160" s="129">
        <f t="shared" si="4"/>
        <v>56880</v>
      </c>
      <c r="H160" s="130">
        <f t="shared" si="5"/>
        <v>61140</v>
      </c>
      <c r="I160" s="130">
        <f t="shared" si="6"/>
        <v>65400</v>
      </c>
      <c r="J160" s="130">
        <f t="shared" si="7"/>
        <v>69660</v>
      </c>
      <c r="K160" s="130">
        <f t="shared" si="8"/>
        <v>73920</v>
      </c>
      <c r="L160" s="130">
        <f t="shared" si="9"/>
        <v>78180</v>
      </c>
      <c r="M160" s="130">
        <f t="shared" si="10"/>
        <v>82440</v>
      </c>
      <c r="N160" s="130">
        <f t="shared" si="11"/>
        <v>86700</v>
      </c>
      <c r="O160" s="130">
        <f t="shared" si="12"/>
        <v>90960</v>
      </c>
      <c r="P160" s="130">
        <f t="shared" si="13"/>
        <v>95220</v>
      </c>
      <c r="Q160" s="128">
        <f t="shared" si="14"/>
        <v>99480</v>
      </c>
      <c r="R160" s="128">
        <f t="shared" si="15"/>
        <v>103740</v>
      </c>
      <c r="S160" s="128">
        <f t="shared" si="16"/>
        <v>108000</v>
      </c>
      <c r="T160" s="128">
        <f t="shared" si="17"/>
        <v>112260</v>
      </c>
      <c r="U160" s="128">
        <f t="shared" si="18"/>
        <v>116520</v>
      </c>
      <c r="V160" s="128">
        <f t="shared" si="19"/>
        <v>120780</v>
      </c>
      <c r="W160" s="128">
        <f t="shared" si="20"/>
        <v>125040</v>
      </c>
      <c r="X160" s="128">
        <f t="shared" si="21"/>
        <v>129300</v>
      </c>
      <c r="Y160" s="128">
        <f t="shared" si="22"/>
        <v>133560</v>
      </c>
      <c r="Z160" s="128">
        <f t="shared" si="23"/>
        <v>137820</v>
      </c>
      <c r="AA160" s="128">
        <f t="shared" si="24"/>
        <v>142080</v>
      </c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</row>
    <row r="161" spans="2:37" ht="15" customHeight="1" x14ac:dyDescent="0.25">
      <c r="B161" s="131"/>
      <c r="C161" s="133">
        <v>2026</v>
      </c>
      <c r="D161" s="132">
        <v>68330</v>
      </c>
      <c r="E161" s="132">
        <v>5120</v>
      </c>
      <c r="F161" s="132">
        <v>170730</v>
      </c>
      <c r="G161" s="129">
        <f t="shared" si="4"/>
        <v>68330</v>
      </c>
      <c r="H161" s="135">
        <f t="shared" si="5"/>
        <v>73450</v>
      </c>
      <c r="I161" s="135">
        <f t="shared" si="6"/>
        <v>78570</v>
      </c>
      <c r="J161" s="135">
        <f t="shared" si="7"/>
        <v>83690</v>
      </c>
      <c r="K161" s="135">
        <f t="shared" si="8"/>
        <v>88810</v>
      </c>
      <c r="L161" s="135">
        <f t="shared" si="9"/>
        <v>93930</v>
      </c>
      <c r="M161" s="135">
        <f t="shared" si="10"/>
        <v>99050</v>
      </c>
      <c r="N161" s="135">
        <f t="shared" si="11"/>
        <v>104170</v>
      </c>
      <c r="O161" s="135">
        <f t="shared" si="12"/>
        <v>109290</v>
      </c>
      <c r="P161" s="135">
        <f t="shared" si="13"/>
        <v>114410</v>
      </c>
      <c r="Q161" s="133">
        <f t="shared" si="14"/>
        <v>119530</v>
      </c>
      <c r="R161" s="133">
        <f t="shared" si="15"/>
        <v>124650</v>
      </c>
      <c r="S161" s="133">
        <f t="shared" si="16"/>
        <v>129770</v>
      </c>
      <c r="T161" s="133">
        <f t="shared" si="17"/>
        <v>134890</v>
      </c>
      <c r="U161" s="133">
        <f t="shared" si="18"/>
        <v>140010</v>
      </c>
      <c r="V161" s="133">
        <f t="shared" si="19"/>
        <v>145130</v>
      </c>
      <c r="W161" s="133">
        <f t="shared" si="20"/>
        <v>150250</v>
      </c>
      <c r="X161" s="133">
        <f t="shared" si="21"/>
        <v>155370</v>
      </c>
      <c r="Y161" s="133">
        <f t="shared" si="22"/>
        <v>160490</v>
      </c>
      <c r="Z161" s="133">
        <f t="shared" si="23"/>
        <v>165610</v>
      </c>
      <c r="AA161" s="133">
        <f t="shared" si="24"/>
        <v>170730</v>
      </c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</row>
    <row r="162" spans="2:37" ht="15" customHeight="1" x14ac:dyDescent="0.55000000000000004">
      <c r="B162" s="127" t="s">
        <v>98</v>
      </c>
      <c r="C162" s="128">
        <v>2022</v>
      </c>
      <c r="D162" s="129">
        <v>87840</v>
      </c>
      <c r="E162" s="129">
        <v>4530</v>
      </c>
      <c r="F162" s="129">
        <v>178440</v>
      </c>
      <c r="G162" s="129">
        <f t="shared" si="4"/>
        <v>87840</v>
      </c>
      <c r="H162" s="130">
        <f t="shared" si="5"/>
        <v>92370</v>
      </c>
      <c r="I162" s="130">
        <f t="shared" si="6"/>
        <v>96900</v>
      </c>
      <c r="J162" s="130">
        <f t="shared" si="7"/>
        <v>101430</v>
      </c>
      <c r="K162" s="130">
        <f t="shared" si="8"/>
        <v>105960</v>
      </c>
      <c r="L162" s="130">
        <f t="shared" si="9"/>
        <v>110490</v>
      </c>
      <c r="M162" s="130">
        <f t="shared" si="10"/>
        <v>115020</v>
      </c>
      <c r="N162" s="130">
        <f t="shared" si="11"/>
        <v>119550</v>
      </c>
      <c r="O162" s="130">
        <f t="shared" si="12"/>
        <v>124080</v>
      </c>
      <c r="P162" s="130">
        <f t="shared" si="13"/>
        <v>128610</v>
      </c>
      <c r="Q162" s="128">
        <f t="shared" si="14"/>
        <v>133140</v>
      </c>
      <c r="R162" s="128">
        <f t="shared" si="15"/>
        <v>137670</v>
      </c>
      <c r="S162" s="128">
        <f t="shared" si="16"/>
        <v>142200</v>
      </c>
      <c r="T162" s="128">
        <f t="shared" si="17"/>
        <v>146730</v>
      </c>
      <c r="U162" s="128">
        <f t="shared" si="18"/>
        <v>151260</v>
      </c>
      <c r="V162" s="128">
        <f t="shared" si="19"/>
        <v>155790</v>
      </c>
      <c r="W162" s="128">
        <f t="shared" si="20"/>
        <v>160320</v>
      </c>
      <c r="X162" s="128">
        <f t="shared" si="21"/>
        <v>164850</v>
      </c>
      <c r="Y162" s="128">
        <f t="shared" si="22"/>
        <v>169380</v>
      </c>
      <c r="Z162" s="128">
        <f t="shared" si="23"/>
        <v>173910</v>
      </c>
      <c r="AA162" s="128">
        <f t="shared" si="24"/>
        <v>178440</v>
      </c>
      <c r="AB162" s="134"/>
      <c r="AC162" s="134"/>
      <c r="AD162" s="136" t="s">
        <v>32</v>
      </c>
      <c r="AE162" s="137"/>
      <c r="AF162" s="137"/>
      <c r="AG162" s="137"/>
      <c r="AH162" s="137"/>
      <c r="AI162" s="138"/>
      <c r="AJ162" s="134"/>
      <c r="AK162" s="134"/>
    </row>
    <row r="163" spans="2:37" ht="15" customHeight="1" x14ac:dyDescent="0.25">
      <c r="B163" s="131"/>
      <c r="C163" s="133">
        <v>2026</v>
      </c>
      <c r="D163" s="132">
        <v>105510</v>
      </c>
      <c r="E163" s="132">
        <v>5450</v>
      </c>
      <c r="F163" s="132">
        <v>214510</v>
      </c>
      <c r="G163" s="129">
        <f t="shared" si="4"/>
        <v>105510</v>
      </c>
      <c r="H163" s="135">
        <f t="shared" si="5"/>
        <v>110960</v>
      </c>
      <c r="I163" s="135">
        <f t="shared" si="6"/>
        <v>116410</v>
      </c>
      <c r="J163" s="135">
        <f t="shared" si="7"/>
        <v>121860</v>
      </c>
      <c r="K163" s="135">
        <f t="shared" si="8"/>
        <v>127310</v>
      </c>
      <c r="L163" s="135">
        <f t="shared" si="9"/>
        <v>132760</v>
      </c>
      <c r="M163" s="135">
        <f t="shared" si="10"/>
        <v>138210</v>
      </c>
      <c r="N163" s="135">
        <f t="shared" si="11"/>
        <v>143660</v>
      </c>
      <c r="O163" s="135">
        <f t="shared" si="12"/>
        <v>149110</v>
      </c>
      <c r="P163" s="135">
        <f t="shared" si="13"/>
        <v>154560</v>
      </c>
      <c r="Q163" s="133">
        <f t="shared" si="14"/>
        <v>160010</v>
      </c>
      <c r="R163" s="133">
        <f t="shared" si="15"/>
        <v>165460</v>
      </c>
      <c r="S163" s="133">
        <f t="shared" si="16"/>
        <v>170910</v>
      </c>
      <c r="T163" s="133">
        <f t="shared" si="17"/>
        <v>176360</v>
      </c>
      <c r="U163" s="133">
        <f t="shared" si="18"/>
        <v>181810</v>
      </c>
      <c r="V163" s="133">
        <f t="shared" si="19"/>
        <v>187260</v>
      </c>
      <c r="W163" s="133">
        <f t="shared" si="20"/>
        <v>192710</v>
      </c>
      <c r="X163" s="133">
        <f t="shared" si="21"/>
        <v>198160</v>
      </c>
      <c r="Y163" s="133">
        <f t="shared" si="22"/>
        <v>203610</v>
      </c>
      <c r="Z163" s="133">
        <f t="shared" si="23"/>
        <v>209060</v>
      </c>
      <c r="AA163" s="133">
        <f t="shared" si="24"/>
        <v>214510</v>
      </c>
      <c r="AB163" s="134"/>
      <c r="AC163" s="134"/>
      <c r="AD163" s="139"/>
      <c r="AI163" s="140"/>
      <c r="AJ163" s="134"/>
      <c r="AK163" s="134"/>
    </row>
    <row r="164" spans="2:37" ht="15" customHeight="1" x14ac:dyDescent="0.25">
      <c r="B164" s="127" t="s">
        <v>99</v>
      </c>
      <c r="C164" s="128">
        <v>2022</v>
      </c>
      <c r="D164" s="129">
        <v>102470</v>
      </c>
      <c r="E164" s="129">
        <v>6690</v>
      </c>
      <c r="F164" s="129">
        <v>196130</v>
      </c>
      <c r="G164" s="129">
        <f t="shared" si="4"/>
        <v>102470</v>
      </c>
      <c r="H164" s="130">
        <f t="shared" si="5"/>
        <v>109160</v>
      </c>
      <c r="I164" s="130">
        <f t="shared" si="6"/>
        <v>115850</v>
      </c>
      <c r="J164" s="130">
        <f t="shared" si="7"/>
        <v>122540</v>
      </c>
      <c r="K164" s="130">
        <f t="shared" si="8"/>
        <v>129230</v>
      </c>
      <c r="L164" s="130">
        <f t="shared" si="9"/>
        <v>135920</v>
      </c>
      <c r="M164" s="130">
        <f t="shared" si="10"/>
        <v>142610</v>
      </c>
      <c r="N164" s="130">
        <f t="shared" si="11"/>
        <v>149300</v>
      </c>
      <c r="O164" s="130">
        <f t="shared" si="12"/>
        <v>155990</v>
      </c>
      <c r="P164" s="130">
        <f t="shared" si="13"/>
        <v>162680</v>
      </c>
      <c r="Q164" s="128">
        <f t="shared" si="14"/>
        <v>169370</v>
      </c>
      <c r="R164" s="128">
        <f t="shared" si="15"/>
        <v>176060</v>
      </c>
      <c r="S164" s="128">
        <f t="shared" si="16"/>
        <v>182750</v>
      </c>
      <c r="T164" s="128">
        <f t="shared" si="17"/>
        <v>189440</v>
      </c>
      <c r="U164" s="128">
        <f t="shared" si="18"/>
        <v>196130</v>
      </c>
      <c r="V164" s="134"/>
      <c r="W164" s="134"/>
      <c r="X164" s="134"/>
      <c r="Y164" s="134"/>
      <c r="Z164" s="134"/>
      <c r="AA164" s="134"/>
      <c r="AB164" s="134"/>
      <c r="AC164" s="134"/>
      <c r="AD164" s="141"/>
      <c r="AE164" s="142"/>
      <c r="AF164" s="142"/>
      <c r="AG164" s="142"/>
      <c r="AH164" s="142"/>
      <c r="AI164" s="143"/>
      <c r="AJ164" s="134"/>
      <c r="AK164" s="134"/>
    </row>
    <row r="165" spans="2:37" ht="15" customHeight="1" x14ac:dyDescent="0.25">
      <c r="B165" s="131"/>
      <c r="C165" s="133">
        <v>2026</v>
      </c>
      <c r="D165" s="132">
        <v>123090</v>
      </c>
      <c r="E165" s="132">
        <v>8040</v>
      </c>
      <c r="F165" s="132">
        <v>235650</v>
      </c>
      <c r="G165" s="129">
        <f t="shared" si="4"/>
        <v>123090</v>
      </c>
      <c r="H165" s="135">
        <f t="shared" si="5"/>
        <v>131130</v>
      </c>
      <c r="I165" s="135">
        <f t="shared" si="6"/>
        <v>139170</v>
      </c>
      <c r="J165" s="135">
        <f t="shared" si="7"/>
        <v>147210</v>
      </c>
      <c r="K165" s="135">
        <f t="shared" si="8"/>
        <v>155250</v>
      </c>
      <c r="L165" s="135">
        <f t="shared" si="9"/>
        <v>163290</v>
      </c>
      <c r="M165" s="135">
        <f t="shared" si="10"/>
        <v>171330</v>
      </c>
      <c r="N165" s="135">
        <f t="shared" si="11"/>
        <v>179370</v>
      </c>
      <c r="O165" s="135">
        <f t="shared" si="12"/>
        <v>187410</v>
      </c>
      <c r="P165" s="135">
        <f t="shared" si="13"/>
        <v>195450</v>
      </c>
      <c r="Q165" s="133">
        <f t="shared" si="14"/>
        <v>203490</v>
      </c>
      <c r="R165" s="133">
        <f t="shared" si="15"/>
        <v>211530</v>
      </c>
      <c r="S165" s="133">
        <f t="shared" si="16"/>
        <v>219570</v>
      </c>
      <c r="T165" s="133">
        <f t="shared" si="17"/>
        <v>227610</v>
      </c>
      <c r="U165" s="133">
        <f t="shared" si="18"/>
        <v>235650</v>
      </c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</row>
    <row r="166" spans="2:37" ht="15" customHeight="1" x14ac:dyDescent="0.25">
      <c r="B166" s="127" t="s">
        <v>100</v>
      </c>
      <c r="C166" s="128">
        <v>2022</v>
      </c>
      <c r="D166" s="129">
        <v>113790</v>
      </c>
      <c r="E166" s="129">
        <v>7420</v>
      </c>
      <c r="F166" s="129">
        <v>217670</v>
      </c>
      <c r="G166" s="129">
        <f t="shared" si="4"/>
        <v>113790</v>
      </c>
      <c r="H166" s="130">
        <f t="shared" si="5"/>
        <v>121210</v>
      </c>
      <c r="I166" s="130">
        <f t="shared" si="6"/>
        <v>128630</v>
      </c>
      <c r="J166" s="130">
        <f t="shared" si="7"/>
        <v>136050</v>
      </c>
      <c r="K166" s="130">
        <f t="shared" si="8"/>
        <v>143470</v>
      </c>
      <c r="L166" s="130">
        <f t="shared" si="9"/>
        <v>150890</v>
      </c>
      <c r="M166" s="130">
        <f t="shared" si="10"/>
        <v>158310</v>
      </c>
      <c r="N166" s="130">
        <f t="shared" si="11"/>
        <v>165730</v>
      </c>
      <c r="O166" s="130">
        <f t="shared" si="12"/>
        <v>173150</v>
      </c>
      <c r="P166" s="130">
        <f t="shared" si="13"/>
        <v>180570</v>
      </c>
      <c r="Q166" s="128">
        <f t="shared" si="14"/>
        <v>187990</v>
      </c>
      <c r="R166" s="128">
        <f t="shared" si="15"/>
        <v>195410</v>
      </c>
      <c r="S166" s="128">
        <f t="shared" si="16"/>
        <v>202830</v>
      </c>
      <c r="T166" s="128">
        <f t="shared" si="17"/>
        <v>210250</v>
      </c>
      <c r="U166" s="128">
        <f t="shared" si="18"/>
        <v>217670</v>
      </c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</row>
    <row r="167" spans="2:37" ht="15" customHeight="1" x14ac:dyDescent="0.25">
      <c r="B167" s="131"/>
      <c r="C167" s="133">
        <v>2026</v>
      </c>
      <c r="D167" s="132">
        <v>136680</v>
      </c>
      <c r="E167" s="132">
        <v>8920</v>
      </c>
      <c r="F167" s="132">
        <v>261560</v>
      </c>
      <c r="G167" s="129">
        <f t="shared" si="4"/>
        <v>136680</v>
      </c>
      <c r="H167" s="135">
        <f t="shared" si="5"/>
        <v>145600</v>
      </c>
      <c r="I167" s="135">
        <f t="shared" si="6"/>
        <v>154520</v>
      </c>
      <c r="J167" s="135">
        <f t="shared" si="7"/>
        <v>163440</v>
      </c>
      <c r="K167" s="135">
        <f t="shared" si="8"/>
        <v>172360</v>
      </c>
      <c r="L167" s="135">
        <f t="shared" si="9"/>
        <v>181280</v>
      </c>
      <c r="M167" s="135">
        <f t="shared" si="10"/>
        <v>190200</v>
      </c>
      <c r="N167" s="135">
        <f t="shared" si="11"/>
        <v>199120</v>
      </c>
      <c r="O167" s="135">
        <f t="shared" si="12"/>
        <v>208040</v>
      </c>
      <c r="P167" s="135">
        <f t="shared" si="13"/>
        <v>216960</v>
      </c>
      <c r="Q167" s="133">
        <f t="shared" si="14"/>
        <v>225880</v>
      </c>
      <c r="R167" s="133">
        <f t="shared" si="15"/>
        <v>234800</v>
      </c>
      <c r="S167" s="133">
        <f t="shared" si="16"/>
        <v>243720</v>
      </c>
      <c r="T167" s="133">
        <f t="shared" si="17"/>
        <v>252640</v>
      </c>
      <c r="U167" s="133">
        <f t="shared" si="18"/>
        <v>261560</v>
      </c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</row>
    <row r="168" spans="2:37" ht="15" customHeight="1" x14ac:dyDescent="0.25">
      <c r="B168" s="127" t="s">
        <v>101</v>
      </c>
      <c r="C168" s="128">
        <v>2022</v>
      </c>
      <c r="D168" s="129">
        <v>122190</v>
      </c>
      <c r="E168" s="129">
        <v>8710</v>
      </c>
      <c r="F168" s="129">
        <v>244130</v>
      </c>
      <c r="G168" s="129">
        <f t="shared" si="4"/>
        <v>122190</v>
      </c>
      <c r="H168" s="130">
        <f t="shared" si="5"/>
        <v>130900</v>
      </c>
      <c r="I168" s="130">
        <f t="shared" si="6"/>
        <v>139610</v>
      </c>
      <c r="J168" s="130">
        <f t="shared" si="7"/>
        <v>148320</v>
      </c>
      <c r="K168" s="130">
        <f t="shared" si="8"/>
        <v>157030</v>
      </c>
      <c r="L168" s="130">
        <f t="shared" si="9"/>
        <v>165740</v>
      </c>
      <c r="M168" s="130">
        <f t="shared" si="10"/>
        <v>174450</v>
      </c>
      <c r="N168" s="130">
        <f t="shared" si="11"/>
        <v>183160</v>
      </c>
      <c r="O168" s="130">
        <f t="shared" si="12"/>
        <v>191870</v>
      </c>
      <c r="P168" s="130">
        <f t="shared" si="13"/>
        <v>200580</v>
      </c>
      <c r="Q168" s="128">
        <f t="shared" si="14"/>
        <v>209290</v>
      </c>
      <c r="R168" s="128">
        <f t="shared" si="15"/>
        <v>218000</v>
      </c>
      <c r="S168" s="128">
        <f t="shared" si="16"/>
        <v>226710</v>
      </c>
      <c r="T168" s="128">
        <f t="shared" si="17"/>
        <v>235420</v>
      </c>
      <c r="U168" s="128">
        <f t="shared" si="18"/>
        <v>244130</v>
      </c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</row>
    <row r="169" spans="2:37" ht="15" customHeight="1" x14ac:dyDescent="0.25">
      <c r="B169" s="131"/>
      <c r="C169" s="133">
        <v>2026</v>
      </c>
      <c r="D169" s="132">
        <v>146770</v>
      </c>
      <c r="E169" s="132">
        <v>10470</v>
      </c>
      <c r="F169" s="132">
        <v>293350</v>
      </c>
      <c r="G169" s="129">
        <f t="shared" si="4"/>
        <v>146770</v>
      </c>
      <c r="H169" s="135">
        <f t="shared" si="5"/>
        <v>157240</v>
      </c>
      <c r="I169" s="135">
        <f t="shared" si="6"/>
        <v>167710</v>
      </c>
      <c r="J169" s="135">
        <f t="shared" si="7"/>
        <v>178180</v>
      </c>
      <c r="K169" s="135">
        <f t="shared" si="8"/>
        <v>188650</v>
      </c>
      <c r="L169" s="135">
        <f t="shared" si="9"/>
        <v>199120</v>
      </c>
      <c r="M169" s="135">
        <f t="shared" si="10"/>
        <v>209590</v>
      </c>
      <c r="N169" s="135">
        <f t="shared" si="11"/>
        <v>220060</v>
      </c>
      <c r="O169" s="135">
        <f t="shared" si="12"/>
        <v>230530</v>
      </c>
      <c r="P169" s="135">
        <f t="shared" si="13"/>
        <v>241000</v>
      </c>
      <c r="Q169" s="133">
        <f t="shared" si="14"/>
        <v>251470</v>
      </c>
      <c r="R169" s="133">
        <f t="shared" si="15"/>
        <v>261940</v>
      </c>
      <c r="S169" s="133">
        <f t="shared" si="16"/>
        <v>272410</v>
      </c>
      <c r="T169" s="133">
        <f t="shared" si="17"/>
        <v>282880</v>
      </c>
      <c r="U169" s="133">
        <f t="shared" si="18"/>
        <v>293350</v>
      </c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/>
      <c r="AK169" s="134"/>
    </row>
    <row r="172" spans="2:37" ht="15" customHeight="1" x14ac:dyDescent="0.25">
      <c r="B172" s="63" t="s">
        <v>102</v>
      </c>
      <c r="C172" s="44"/>
    </row>
    <row r="173" spans="2:37" ht="15" customHeight="1" x14ac:dyDescent="0.25">
      <c r="B173" s="64" t="s">
        <v>27</v>
      </c>
      <c r="C173" s="59" t="s">
        <v>28</v>
      </c>
    </row>
    <row r="174" spans="2:37" ht="15" customHeight="1" x14ac:dyDescent="0.25">
      <c r="B174" s="60"/>
      <c r="C174" s="60"/>
    </row>
    <row r="175" spans="2:37" ht="15" customHeight="1" x14ac:dyDescent="0.25">
      <c r="B175" s="30">
        <v>20</v>
      </c>
      <c r="C175" s="30">
        <v>40.504300000000001</v>
      </c>
    </row>
    <row r="176" spans="2:37" ht="15" customHeight="1" x14ac:dyDescent="0.25">
      <c r="B176" s="30">
        <v>21</v>
      </c>
      <c r="C176" s="30">
        <v>39.734099999999998</v>
      </c>
    </row>
    <row r="177" spans="2:3" ht="15" customHeight="1" x14ac:dyDescent="0.25">
      <c r="B177" s="30">
        <v>22</v>
      </c>
      <c r="C177" s="30">
        <v>38.965299999999999</v>
      </c>
    </row>
    <row r="178" spans="2:3" ht="15" customHeight="1" x14ac:dyDescent="0.25">
      <c r="B178" s="30">
        <v>23</v>
      </c>
      <c r="C178" s="30">
        <v>38.197400000000002</v>
      </c>
    </row>
    <row r="179" spans="2:3" ht="15" customHeight="1" x14ac:dyDescent="0.25">
      <c r="B179" s="30">
        <v>24</v>
      </c>
      <c r="C179" s="30">
        <v>37.430700000000002</v>
      </c>
    </row>
    <row r="180" spans="2:3" ht="15" customHeight="1" x14ac:dyDescent="0.25">
      <c r="B180" s="30">
        <v>25</v>
      </c>
      <c r="C180" s="30">
        <v>36.665100000000002</v>
      </c>
    </row>
    <row r="181" spans="2:3" ht="15" customHeight="1" x14ac:dyDescent="0.25">
      <c r="B181" s="30">
        <v>26</v>
      </c>
      <c r="C181" s="30">
        <v>35.900599999999997</v>
      </c>
    </row>
    <row r="182" spans="2:3" ht="15" customHeight="1" x14ac:dyDescent="0.25">
      <c r="B182" s="30">
        <v>27</v>
      </c>
      <c r="C182" s="30">
        <v>35.1372</v>
      </c>
    </row>
    <row r="183" spans="2:3" ht="15" customHeight="1" x14ac:dyDescent="0.25">
      <c r="B183" s="30">
        <v>28</v>
      </c>
      <c r="C183" s="30">
        <v>34.375</v>
      </c>
    </row>
    <row r="184" spans="2:3" ht="15" customHeight="1" x14ac:dyDescent="0.25">
      <c r="B184" s="30">
        <v>29</v>
      </c>
      <c r="C184" s="30">
        <v>33.6143</v>
      </c>
    </row>
    <row r="185" spans="2:3" ht="15" customHeight="1" x14ac:dyDescent="0.25">
      <c r="B185" s="30">
        <v>30</v>
      </c>
      <c r="C185" s="30">
        <v>32.807099999999998</v>
      </c>
    </row>
    <row r="186" spans="2:3" ht="15" customHeight="1" x14ac:dyDescent="0.25">
      <c r="B186" s="30">
        <v>31</v>
      </c>
      <c r="C186" s="30">
        <v>32.0974</v>
      </c>
    </row>
    <row r="187" spans="2:3" ht="15" customHeight="1" x14ac:dyDescent="0.25">
      <c r="B187" s="30">
        <v>32</v>
      </c>
      <c r="C187" s="30">
        <v>31.341200000000001</v>
      </c>
    </row>
    <row r="188" spans="2:3" ht="15" customHeight="1" x14ac:dyDescent="0.25">
      <c r="B188" s="30">
        <v>33</v>
      </c>
      <c r="C188" s="30">
        <v>30.5869</v>
      </c>
    </row>
    <row r="189" spans="2:3" ht="15" customHeight="1" x14ac:dyDescent="0.25">
      <c r="B189" s="30">
        <v>34</v>
      </c>
      <c r="C189" s="30">
        <v>29.834299999999999</v>
      </c>
    </row>
    <row r="190" spans="2:3" ht="15" customHeight="1" x14ac:dyDescent="0.25">
      <c r="B190" s="30">
        <v>35</v>
      </c>
      <c r="C190" s="30">
        <v>28.336200000000002</v>
      </c>
    </row>
    <row r="191" spans="2:3" ht="15" customHeight="1" x14ac:dyDescent="0.25">
      <c r="B191" s="30">
        <v>36</v>
      </c>
      <c r="C191" s="30">
        <v>28.336200000000002</v>
      </c>
    </row>
    <row r="192" spans="2:3" ht="15" customHeight="1" x14ac:dyDescent="0.25">
      <c r="B192" s="30">
        <v>37</v>
      </c>
      <c r="C192" s="30">
        <v>27.590800000000002</v>
      </c>
    </row>
    <row r="193" spans="2:3" ht="15" customHeight="1" x14ac:dyDescent="0.25">
      <c r="B193" s="30">
        <v>38</v>
      </c>
      <c r="C193" s="30">
        <v>26.848199999999999</v>
      </c>
    </row>
    <row r="194" spans="2:3" ht="15" customHeight="1" x14ac:dyDescent="0.25">
      <c r="B194" s="30">
        <v>39</v>
      </c>
      <c r="C194" s="30">
        <v>26.100899999999999</v>
      </c>
    </row>
    <row r="195" spans="2:3" ht="15" customHeight="1" x14ac:dyDescent="0.25">
      <c r="B195" s="30">
        <v>40</v>
      </c>
      <c r="C195" s="30">
        <v>25.372800000000002</v>
      </c>
    </row>
    <row r="196" spans="2:3" ht="15" customHeight="1" x14ac:dyDescent="0.25">
      <c r="B196" s="30">
        <v>41</v>
      </c>
      <c r="C196" s="30">
        <v>24.640599999999999</v>
      </c>
    </row>
    <row r="197" spans="2:3" ht="15" customHeight="1" x14ac:dyDescent="0.25">
      <c r="B197" s="30">
        <v>42</v>
      </c>
      <c r="C197" s="30">
        <v>23.912600000000001</v>
      </c>
    </row>
    <row r="198" spans="2:3" ht="15" customHeight="1" x14ac:dyDescent="0.25">
      <c r="B198" s="30">
        <v>43</v>
      </c>
      <c r="C198" s="30">
        <v>23.184000000000001</v>
      </c>
    </row>
    <row r="199" spans="2:3" ht="15" customHeight="1" x14ac:dyDescent="0.25">
      <c r="B199" s="30">
        <v>44</v>
      </c>
      <c r="C199" s="30">
        <v>22.471299999999999</v>
      </c>
    </row>
    <row r="200" spans="2:3" ht="15" customHeight="1" x14ac:dyDescent="0.25">
      <c r="B200" s="30">
        <v>45</v>
      </c>
      <c r="C200" s="30">
        <v>21.7592</v>
      </c>
    </row>
    <row r="201" spans="2:3" ht="15" customHeight="1" x14ac:dyDescent="0.25">
      <c r="B201" s="30">
        <v>46</v>
      </c>
      <c r="C201" s="30">
        <v>21.053799999999999</v>
      </c>
    </row>
    <row r="202" spans="2:3" ht="15" customHeight="1" x14ac:dyDescent="0.25">
      <c r="B202" s="30">
        <v>47</v>
      </c>
      <c r="C202" s="30">
        <v>20.355499999999999</v>
      </c>
    </row>
    <row r="203" spans="2:3" ht="15" customHeight="1" x14ac:dyDescent="0.25">
      <c r="B203" s="30">
        <v>48</v>
      </c>
      <c r="C203" s="30">
        <v>19.665299999999998</v>
      </c>
    </row>
    <row r="204" spans="2:3" ht="15" customHeight="1" x14ac:dyDescent="0.25">
      <c r="B204" s="30">
        <v>49</v>
      </c>
      <c r="C204" s="30">
        <v>18.984100000000002</v>
      </c>
    </row>
    <row r="205" spans="2:3" ht="15" customHeight="1" x14ac:dyDescent="0.25">
      <c r="B205" s="30">
        <v>50</v>
      </c>
      <c r="C205" s="30">
        <v>18.312899999999999</v>
      </c>
    </row>
    <row r="206" spans="2:3" ht="15" customHeight="1" x14ac:dyDescent="0.25">
      <c r="B206" s="30">
        <v>51</v>
      </c>
      <c r="C206" s="30">
        <v>17.6526</v>
      </c>
    </row>
    <row r="207" spans="2:3" ht="15" customHeight="1" x14ac:dyDescent="0.25">
      <c r="B207" s="30">
        <v>52</v>
      </c>
      <c r="C207" s="30">
        <v>17.004999999999999</v>
      </c>
    </row>
    <row r="208" spans="2:3" ht="15" customHeight="1" x14ac:dyDescent="0.25">
      <c r="B208" s="30">
        <v>53</v>
      </c>
      <c r="C208" s="30">
        <v>16.370999999999999</v>
      </c>
    </row>
    <row r="209" spans="2:3" ht="15" customHeight="1" x14ac:dyDescent="0.25">
      <c r="B209" s="30">
        <v>54</v>
      </c>
      <c r="C209" s="30">
        <v>15.7517</v>
      </c>
    </row>
    <row r="210" spans="2:3" ht="15" customHeight="1" x14ac:dyDescent="0.25">
      <c r="B210" s="30">
        <v>55</v>
      </c>
      <c r="C210" s="30">
        <v>15.1478</v>
      </c>
    </row>
    <row r="211" spans="2:3" ht="15" customHeight="1" x14ac:dyDescent="0.25">
      <c r="B211" s="30">
        <v>56</v>
      </c>
      <c r="C211" s="30">
        <v>14.5602</v>
      </c>
    </row>
    <row r="212" spans="2:3" ht="15" customHeight="1" x14ac:dyDescent="0.25">
      <c r="B212" s="30">
        <v>57</v>
      </c>
      <c r="C212" s="30">
        <v>13.988799999999999</v>
      </c>
    </row>
    <row r="213" spans="2:3" ht="15" customHeight="1" x14ac:dyDescent="0.25">
      <c r="B213" s="30">
        <v>58</v>
      </c>
      <c r="C213" s="30">
        <v>13.433999999999999</v>
      </c>
    </row>
    <row r="214" spans="2:3" ht="15" customHeight="1" x14ac:dyDescent="0.25">
      <c r="B214" s="30">
        <v>59</v>
      </c>
      <c r="C214" s="30">
        <v>12.895300000000001</v>
      </c>
    </row>
    <row r="215" spans="2:3" ht="15" customHeight="1" x14ac:dyDescent="0.25">
      <c r="B215" s="30">
        <v>60</v>
      </c>
      <c r="C215" s="30">
        <v>12.3719</v>
      </c>
    </row>
  </sheetData>
  <sheetProtection algorithmName="SHA-512" hashValue="Fqmr9tLD1VQSPdxlXgxbw0hWwCYJd1Ls+9nGoGBX0eQGR90UhVRXEpjn+QQh3rJUs3OmqbIbr5hYgxfMNzht0A==" saltValue="Z73Q9EXknb+c4w3WY4GphA==" spinCount="100000" sheet="1" objects="1" scenarios="1"/>
  <mergeCells count="48">
    <mergeCell ref="D2:F5"/>
    <mergeCell ref="B86:D86"/>
    <mergeCell ref="E7:F7"/>
    <mergeCell ref="C173:C174"/>
    <mergeCell ref="F45:J45"/>
    <mergeCell ref="F35:G35"/>
    <mergeCell ref="E25:M25"/>
    <mergeCell ref="B85:D85"/>
    <mergeCell ref="E77:I77"/>
    <mergeCell ref="B37:C37"/>
    <mergeCell ref="B172:C172"/>
    <mergeCell ref="B34:C34"/>
    <mergeCell ref="B28:C28"/>
    <mergeCell ref="F31:G31"/>
    <mergeCell ref="B173:B174"/>
    <mergeCell ref="B124:AK124"/>
    <mergeCell ref="I30:K30"/>
    <mergeCell ref="F37:G37"/>
    <mergeCell ref="D11:E11"/>
    <mergeCell ref="B84:D84"/>
    <mergeCell ref="F33:G33"/>
    <mergeCell ref="E26:M26"/>
    <mergeCell ref="F36:G36"/>
    <mergeCell ref="B30:D30"/>
    <mergeCell ref="F32:G32"/>
    <mergeCell ref="M28:M29"/>
    <mergeCell ref="E12:M12"/>
    <mergeCell ref="B24:C24"/>
    <mergeCell ref="E24:M24"/>
    <mergeCell ref="B33:C33"/>
    <mergeCell ref="B22:M22"/>
    <mergeCell ref="B36:C36"/>
    <mergeCell ref="C48:E49"/>
    <mergeCell ref="B25:C25"/>
    <mergeCell ref="A84:A85"/>
    <mergeCell ref="C51:E51"/>
    <mergeCell ref="B77:D77"/>
    <mergeCell ref="B35:C35"/>
    <mergeCell ref="F34:G34"/>
    <mergeCell ref="B23:M23"/>
    <mergeCell ref="L28:L29"/>
    <mergeCell ref="B31:C31"/>
    <mergeCell ref="B29:D29"/>
    <mergeCell ref="B27:C27"/>
    <mergeCell ref="E27:M27"/>
    <mergeCell ref="B32:C32"/>
    <mergeCell ref="B26:C26"/>
    <mergeCell ref="F29:H29"/>
  </mergeCells>
  <dataValidations count="3">
    <dataValidation sqref="C78" xr:uid="{00000000-0002-0000-0000-000000000000}">
      <formula1>1</formula1>
      <formula2>22</formula2>
    </dataValidation>
    <dataValidation operator="greaterThan" sqref="C79" xr:uid="{00000000-0002-0000-0000-000001000000}">
      <formula1>0</formula1>
      <formula2>0</formula2>
    </dataValidation>
    <dataValidation type="date" operator="greaterThan" sqref="C81" xr:uid="{00000000-0002-0000-0000-000002000000}">
      <formula1>1/1/1900</formula1>
      <formula2>0</formula2>
    </dataValidation>
  </dataValidations>
  <hyperlinks>
    <hyperlink ref="B86" r:id="rId1" xr:uid="{00000000-0004-0000-0000-000001000000}"/>
    <hyperlink ref="E7" r:id="rId2" xr:uid="{E64E2C34-3F06-46BA-A63D-C573CB8FDF3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2026-08-08T03:54:08Z</dcterms:created>
  <dcterms:modified xsi:type="dcterms:W3CDTF">2026-09-12T08:07:16Z</dcterms:modified>
  <dc:language>en-US</dc:language>
</cp:coreProperties>
</file>