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Pension KPK\"/>
    </mc:Choice>
  </mc:AlternateContent>
  <xr:revisionPtr revIDLastSave="0" documentId="13_ncr:1_{6B0C7C39-4D68-484A-80C0-AA339DC435C7}" xr6:coauthVersionLast="47" xr6:coauthVersionMax="47" xr10:uidLastSave="{00000000-0000-0000-0000-000000000000}"/>
  <bookViews>
    <workbookView minimized="1" xWindow="8325" yWindow="3045" windowWidth="9660" windowHeight="7875" xr2:uid="{00000000-000D-0000-FFFF-FFFF00000000}"/>
  </bookViews>
  <sheets>
    <sheet name="Sheet1" sheetId="1" r:id="rId1"/>
  </sheets>
  <calcPr calcId="191029" iterateDelta="1E-4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9" i="1" l="1"/>
  <c r="G60" i="1" s="1"/>
  <c r="G128" i="1"/>
  <c r="G127" i="1"/>
  <c r="G126" i="1"/>
  <c r="S126" i="1" s="1"/>
  <c r="G125" i="1"/>
  <c r="G124" i="1"/>
  <c r="G123" i="1"/>
  <c r="M123" i="1" s="1"/>
  <c r="G122" i="1"/>
  <c r="Y122" i="1" s="1"/>
  <c r="G121" i="1"/>
  <c r="S121" i="1" s="1"/>
  <c r="G120" i="1"/>
  <c r="G119" i="1"/>
  <c r="Z119" i="1" s="1"/>
  <c r="G118" i="1"/>
  <c r="Y118" i="1" s="1"/>
  <c r="G117" i="1"/>
  <c r="S117" i="1" s="1"/>
  <c r="G116" i="1"/>
  <c r="AK116" i="1" s="1"/>
  <c r="G115" i="1"/>
  <c r="AI115" i="1" s="1"/>
  <c r="G114" i="1"/>
  <c r="P114" i="1" s="1"/>
  <c r="G113" i="1"/>
  <c r="AE113" i="1" s="1"/>
  <c r="G112" i="1"/>
  <c r="V112" i="1" s="1"/>
  <c r="G111" i="1"/>
  <c r="S111" i="1" s="1"/>
  <c r="G110" i="1"/>
  <c r="AH110" i="1" s="1"/>
  <c r="G109" i="1"/>
  <c r="U109" i="1" s="1"/>
  <c r="G108" i="1"/>
  <c r="AJ108" i="1" s="1"/>
  <c r="G107" i="1"/>
  <c r="AA107" i="1" s="1"/>
  <c r="G106" i="1"/>
  <c r="V106" i="1" s="1"/>
  <c r="G105" i="1"/>
  <c r="AG105" i="1" s="1"/>
  <c r="G104" i="1"/>
  <c r="AJ104" i="1" s="1"/>
  <c r="G103" i="1"/>
  <c r="AA103" i="1" s="1"/>
  <c r="G102" i="1"/>
  <c r="AJ102" i="1" s="1"/>
  <c r="G101" i="1"/>
  <c r="R101" i="1" s="1"/>
  <c r="G100" i="1"/>
  <c r="AH100" i="1" s="1"/>
  <c r="G99" i="1"/>
  <c r="G98" i="1"/>
  <c r="T98" i="1" s="1"/>
  <c r="G97" i="1"/>
  <c r="AI97" i="1" s="1"/>
  <c r="G96" i="1"/>
  <c r="AG96" i="1" s="1"/>
  <c r="G95" i="1"/>
  <c r="G94" i="1"/>
  <c r="G93" i="1"/>
  <c r="AI93" i="1" s="1"/>
  <c r="G92" i="1"/>
  <c r="AA92" i="1" s="1"/>
  <c r="G91" i="1"/>
  <c r="AJ91" i="1" s="1"/>
  <c r="G90" i="1"/>
  <c r="AI90" i="1" s="1"/>
  <c r="G89" i="1"/>
  <c r="AH89" i="1" s="1"/>
  <c r="G88" i="1"/>
  <c r="AK88" i="1" s="1"/>
  <c r="G87" i="1"/>
  <c r="U87" i="1" s="1"/>
  <c r="G86" i="1"/>
  <c r="V86" i="1" s="1"/>
  <c r="G85" i="1"/>
  <c r="AH85" i="1" s="1"/>
  <c r="D28" i="1"/>
  <c r="G70" i="1" s="1"/>
  <c r="D26" i="1"/>
  <c r="G48" i="1" s="1"/>
  <c r="D13" i="1"/>
  <c r="D27" i="1" s="1"/>
  <c r="F51" i="1" s="1"/>
  <c r="C13" i="1"/>
  <c r="D12" i="1"/>
  <c r="C12" i="1"/>
  <c r="C10" i="1"/>
  <c r="D25" i="1" s="1"/>
  <c r="P119" i="1" l="1"/>
  <c r="V110" i="1"/>
  <c r="AD92" i="1"/>
  <c r="AD90" i="1"/>
  <c r="AI103" i="1"/>
  <c r="T114" i="1"/>
  <c r="L123" i="1"/>
  <c r="AG102" i="1"/>
  <c r="L108" i="1"/>
  <c r="AK110" i="1"/>
  <c r="U115" i="1"/>
  <c r="AK87" i="1"/>
  <c r="J96" i="1"/>
  <c r="AF115" i="1"/>
  <c r="N122" i="1"/>
  <c r="L126" i="1"/>
  <c r="I90" i="1"/>
  <c r="N96" i="1"/>
  <c r="J102" i="1"/>
  <c r="J103" i="1"/>
  <c r="S104" i="1"/>
  <c r="S107" i="1"/>
  <c r="S113" i="1"/>
  <c r="I115" i="1"/>
  <c r="J118" i="1"/>
  <c r="R122" i="1"/>
  <c r="AB88" i="1"/>
  <c r="T90" i="1"/>
  <c r="N92" i="1"/>
  <c r="AH96" i="1"/>
  <c r="U102" i="1"/>
  <c r="V103" i="1"/>
  <c r="J110" i="1"/>
  <c r="J115" i="1"/>
  <c r="J116" i="1"/>
  <c r="K121" i="1"/>
  <c r="AG91" i="1"/>
  <c r="Y106" i="1"/>
  <c r="X109" i="1"/>
  <c r="AJ88" i="1"/>
  <c r="J90" i="1"/>
  <c r="U90" i="1"/>
  <c r="AF90" i="1"/>
  <c r="M91" i="1"/>
  <c r="S92" i="1"/>
  <c r="AG92" i="1"/>
  <c r="V96" i="1"/>
  <c r="P98" i="1"/>
  <c r="N100" i="1"/>
  <c r="V101" i="1"/>
  <c r="M102" i="1"/>
  <c r="Y102" i="1"/>
  <c r="AH102" i="1"/>
  <c r="K103" i="1"/>
  <c r="Z103" i="1"/>
  <c r="AA104" i="1"/>
  <c r="M105" i="1"/>
  <c r="M106" i="1"/>
  <c r="AG106" i="1"/>
  <c r="T108" i="1"/>
  <c r="L109" i="1"/>
  <c r="AF109" i="1"/>
  <c r="M110" i="1"/>
  <c r="Z110" i="1"/>
  <c r="AI113" i="1"/>
  <c r="AF114" i="1"/>
  <c r="N115" i="1"/>
  <c r="Y115" i="1"/>
  <c r="AJ115" i="1"/>
  <c r="N116" i="1"/>
  <c r="K117" i="1"/>
  <c r="N118" i="1"/>
  <c r="O121" i="1"/>
  <c r="P126" i="1"/>
  <c r="L88" i="1"/>
  <c r="N90" i="1"/>
  <c r="Y90" i="1"/>
  <c r="AJ90" i="1"/>
  <c r="Q91" i="1"/>
  <c r="I92" i="1"/>
  <c r="V92" i="1"/>
  <c r="AI92" i="1"/>
  <c r="Y96" i="1"/>
  <c r="S97" i="1"/>
  <c r="Y100" i="1"/>
  <c r="Q102" i="1"/>
  <c r="Z102" i="1"/>
  <c r="AK102" i="1"/>
  <c r="N103" i="1"/>
  <c r="AD103" i="1"/>
  <c r="K104" i="1"/>
  <c r="AB104" i="1"/>
  <c r="X105" i="1"/>
  <c r="N106" i="1"/>
  <c r="AK106" i="1"/>
  <c r="AB108" i="1"/>
  <c r="M109" i="1"/>
  <c r="AJ109" i="1"/>
  <c r="N110" i="1"/>
  <c r="AD110" i="1"/>
  <c r="AI111" i="1"/>
  <c r="K113" i="1"/>
  <c r="P115" i="1"/>
  <c r="Z115" i="1"/>
  <c r="AK115" i="1"/>
  <c r="Z116" i="1"/>
  <c r="AA117" i="1"/>
  <c r="Z118" i="1"/>
  <c r="T88" i="1"/>
  <c r="P90" i="1"/>
  <c r="Z90" i="1"/>
  <c r="AK90" i="1"/>
  <c r="AC91" i="1"/>
  <c r="K92" i="1"/>
  <c r="Y92" i="1"/>
  <c r="I102" i="1"/>
  <c r="R102" i="1"/>
  <c r="AC102" i="1"/>
  <c r="S103" i="1"/>
  <c r="AH103" i="1"/>
  <c r="L104" i="1"/>
  <c r="AI104" i="1"/>
  <c r="H108" i="1"/>
  <c r="U110" i="1"/>
  <c r="O113" i="1"/>
  <c r="T115" i="1"/>
  <c r="AD115" i="1"/>
  <c r="AD116" i="1"/>
  <c r="H126" i="1"/>
  <c r="AI86" i="1"/>
  <c r="AK86" i="1"/>
  <c r="AF86" i="1"/>
  <c r="Z86" i="1"/>
  <c r="U86" i="1"/>
  <c r="P86" i="1"/>
  <c r="J86" i="1"/>
  <c r="AJ86" i="1"/>
  <c r="AD86" i="1"/>
  <c r="Y86" i="1"/>
  <c r="T86" i="1"/>
  <c r="N86" i="1"/>
  <c r="I86" i="1"/>
  <c r="AH86" i="1"/>
  <c r="AC86" i="1"/>
  <c r="X86" i="1"/>
  <c r="R86" i="1"/>
  <c r="M86" i="1"/>
  <c r="H86" i="1"/>
  <c r="AB86" i="1"/>
  <c r="AJ94" i="1"/>
  <c r="AA94" i="1"/>
  <c r="P94" i="1"/>
  <c r="AI94" i="1"/>
  <c r="T94" i="1"/>
  <c r="K94" i="1"/>
  <c r="AE94" i="1"/>
  <c r="S94" i="1"/>
  <c r="I94" i="1"/>
  <c r="AB94" i="1"/>
  <c r="O94" i="1"/>
  <c r="H94" i="1"/>
  <c r="L86" i="1"/>
  <c r="AG86" i="1"/>
  <c r="M94" i="1"/>
  <c r="Q86" i="1"/>
  <c r="AJ87" i="1"/>
  <c r="AG87" i="1"/>
  <c r="Q87" i="1"/>
  <c r="AC87" i="1"/>
  <c r="M87" i="1"/>
  <c r="Y87" i="1"/>
  <c r="I87" i="1"/>
  <c r="W94" i="1"/>
  <c r="AI95" i="1"/>
  <c r="AK95" i="1"/>
  <c r="AF95" i="1"/>
  <c r="Z95" i="1"/>
  <c r="U95" i="1"/>
  <c r="P95" i="1"/>
  <c r="J95" i="1"/>
  <c r="M95" i="1"/>
  <c r="T95" i="1"/>
  <c r="AB95" i="1"/>
  <c r="AH95" i="1"/>
  <c r="AI99" i="1"/>
  <c r="AK99" i="1"/>
  <c r="AD99" i="1"/>
  <c r="Y99" i="1"/>
  <c r="T99" i="1"/>
  <c r="N99" i="1"/>
  <c r="I99" i="1"/>
  <c r="M99" i="1"/>
  <c r="U99" i="1"/>
  <c r="AB99" i="1"/>
  <c r="AJ99" i="1"/>
  <c r="U124" i="1"/>
  <c r="N124" i="1"/>
  <c r="J124" i="1"/>
  <c r="S127" i="1"/>
  <c r="U127" i="1"/>
  <c r="P127" i="1"/>
  <c r="J127" i="1"/>
  <c r="T127" i="1"/>
  <c r="N127" i="1"/>
  <c r="I127" i="1"/>
  <c r="Q127" i="1"/>
  <c r="N88" i="1"/>
  <c r="V88" i="1"/>
  <c r="AD88" i="1"/>
  <c r="H95" i="1"/>
  <c r="N95" i="1"/>
  <c r="V95" i="1"/>
  <c r="AC95" i="1"/>
  <c r="AJ95" i="1"/>
  <c r="H99" i="1"/>
  <c r="P99" i="1"/>
  <c r="V99" i="1"/>
  <c r="AC99" i="1"/>
  <c r="AJ100" i="1"/>
  <c r="AK100" i="1"/>
  <c r="AC100" i="1"/>
  <c r="U100" i="1"/>
  <c r="M100" i="1"/>
  <c r="Q100" i="1"/>
  <c r="Z100" i="1"/>
  <c r="Z101" i="1"/>
  <c r="AI105" i="1"/>
  <c r="AJ105" i="1"/>
  <c r="AB105" i="1"/>
  <c r="T105" i="1"/>
  <c r="L105" i="1"/>
  <c r="P105" i="1"/>
  <c r="Y105" i="1"/>
  <c r="AK105" i="1"/>
  <c r="Z112" i="1"/>
  <c r="L112" i="1"/>
  <c r="AH112" i="1"/>
  <c r="AA119" i="1"/>
  <c r="Y119" i="1"/>
  <c r="T119" i="1"/>
  <c r="N119" i="1"/>
  <c r="I119" i="1"/>
  <c r="X119" i="1"/>
  <c r="R119" i="1"/>
  <c r="M119" i="1"/>
  <c r="H119" i="1"/>
  <c r="Q119" i="1"/>
  <c r="AA120" i="1"/>
  <c r="L120" i="1"/>
  <c r="X120" i="1"/>
  <c r="H120" i="1"/>
  <c r="I124" i="1"/>
  <c r="H127" i="1"/>
  <c r="R127" i="1"/>
  <c r="H88" i="1"/>
  <c r="P88" i="1"/>
  <c r="X88" i="1"/>
  <c r="AF88" i="1"/>
  <c r="L90" i="1"/>
  <c r="Q90" i="1"/>
  <c r="V90" i="1"/>
  <c r="AB90" i="1"/>
  <c r="AG90" i="1"/>
  <c r="U91" i="1"/>
  <c r="AK91" i="1"/>
  <c r="I95" i="1"/>
  <c r="Q95" i="1"/>
  <c r="X95" i="1"/>
  <c r="AD95" i="1"/>
  <c r="AJ96" i="1"/>
  <c r="AK96" i="1"/>
  <c r="AC96" i="1"/>
  <c r="U96" i="1"/>
  <c r="M96" i="1"/>
  <c r="Q96" i="1"/>
  <c r="Z96" i="1"/>
  <c r="AD97" i="1"/>
  <c r="AA97" i="1"/>
  <c r="AB98" i="1"/>
  <c r="L98" i="1"/>
  <c r="X98" i="1"/>
  <c r="J99" i="1"/>
  <c r="Q99" i="1"/>
  <c r="X99" i="1"/>
  <c r="AF99" i="1"/>
  <c r="I100" i="1"/>
  <c r="R100" i="1"/>
  <c r="AD100" i="1"/>
  <c r="J101" i="1"/>
  <c r="AG101" i="1"/>
  <c r="H105" i="1"/>
  <c r="Q105" i="1"/>
  <c r="AC105" i="1"/>
  <c r="AJ106" i="1"/>
  <c r="AH106" i="1"/>
  <c r="Z106" i="1"/>
  <c r="R106" i="1"/>
  <c r="J106" i="1"/>
  <c r="Q106" i="1"/>
  <c r="AC106" i="1"/>
  <c r="AI107" i="1"/>
  <c r="O107" i="1"/>
  <c r="AE107" i="1"/>
  <c r="AI109" i="1"/>
  <c r="AG109" i="1"/>
  <c r="Y109" i="1"/>
  <c r="Q109" i="1"/>
  <c r="I109" i="1"/>
  <c r="P109" i="1"/>
  <c r="AB109" i="1"/>
  <c r="AK109" i="1"/>
  <c r="H112" i="1"/>
  <c r="J119" i="1"/>
  <c r="U119" i="1"/>
  <c r="P120" i="1"/>
  <c r="S123" i="1"/>
  <c r="U123" i="1"/>
  <c r="P123" i="1"/>
  <c r="J123" i="1"/>
  <c r="T123" i="1"/>
  <c r="N123" i="1"/>
  <c r="I123" i="1"/>
  <c r="Q123" i="1"/>
  <c r="R124" i="1"/>
  <c r="L127" i="1"/>
  <c r="U128" i="1"/>
  <c r="R128" i="1"/>
  <c r="N128" i="1"/>
  <c r="J88" i="1"/>
  <c r="R88" i="1"/>
  <c r="Z88" i="1"/>
  <c r="AH88" i="1"/>
  <c r="H90" i="1"/>
  <c r="M90" i="1"/>
  <c r="R90" i="1"/>
  <c r="X90" i="1"/>
  <c r="AC90" i="1"/>
  <c r="AH90" i="1"/>
  <c r="I91" i="1"/>
  <c r="Y91" i="1"/>
  <c r="Q92" i="1"/>
  <c r="L95" i="1"/>
  <c r="R95" i="1"/>
  <c r="Y95" i="1"/>
  <c r="AG95" i="1"/>
  <c r="I96" i="1"/>
  <c r="R96" i="1"/>
  <c r="AD96" i="1"/>
  <c r="K97" i="1"/>
  <c r="H98" i="1"/>
  <c r="AJ98" i="1"/>
  <c r="L99" i="1"/>
  <c r="R99" i="1"/>
  <c r="Z99" i="1"/>
  <c r="AG99" i="1"/>
  <c r="J100" i="1"/>
  <c r="V100" i="1"/>
  <c r="AG100" i="1"/>
  <c r="N101" i="1"/>
  <c r="I105" i="1"/>
  <c r="U105" i="1"/>
  <c r="AF105" i="1"/>
  <c r="I106" i="1"/>
  <c r="U106" i="1"/>
  <c r="AD106" i="1"/>
  <c r="K107" i="1"/>
  <c r="AI108" i="1"/>
  <c r="AF108" i="1"/>
  <c r="P108" i="1"/>
  <c r="X108" i="1"/>
  <c r="H109" i="1"/>
  <c r="T109" i="1"/>
  <c r="AC109" i="1"/>
  <c r="AJ110" i="1"/>
  <c r="AG110" i="1"/>
  <c r="Y110" i="1"/>
  <c r="Q110" i="1"/>
  <c r="I110" i="1"/>
  <c r="R110" i="1"/>
  <c r="AC110" i="1"/>
  <c r="Q112" i="1"/>
  <c r="AI114" i="1"/>
  <c r="AB114" i="1"/>
  <c r="L114" i="1"/>
  <c r="X114" i="1"/>
  <c r="H114" i="1"/>
  <c r="AJ114" i="1"/>
  <c r="L119" i="1"/>
  <c r="V119" i="1"/>
  <c r="T120" i="1"/>
  <c r="H123" i="1"/>
  <c r="R123" i="1"/>
  <c r="S125" i="1"/>
  <c r="K125" i="1"/>
  <c r="M127" i="1"/>
  <c r="J128" i="1"/>
  <c r="L115" i="1"/>
  <c r="Q115" i="1"/>
  <c r="V115" i="1"/>
  <c r="AB115" i="1"/>
  <c r="AG115" i="1"/>
  <c r="R116" i="1"/>
  <c r="AH116" i="1"/>
  <c r="R118" i="1"/>
  <c r="V122" i="1"/>
  <c r="N102" i="1"/>
  <c r="V102" i="1"/>
  <c r="AD102" i="1"/>
  <c r="R103" i="1"/>
  <c r="T104" i="1"/>
  <c r="H115" i="1"/>
  <c r="M115" i="1"/>
  <c r="R115" i="1"/>
  <c r="X115" i="1"/>
  <c r="AC115" i="1"/>
  <c r="AH115" i="1"/>
  <c r="I116" i="1"/>
  <c r="V116" i="1"/>
  <c r="I118" i="1"/>
  <c r="V118" i="1"/>
  <c r="J122" i="1"/>
  <c r="Z122" i="1"/>
  <c r="T126" i="1"/>
  <c r="AA85" i="1"/>
  <c r="W89" i="1"/>
  <c r="W93" i="1"/>
  <c r="H85" i="1"/>
  <c r="L85" i="1"/>
  <c r="P85" i="1"/>
  <c r="T85" i="1"/>
  <c r="X85" i="1"/>
  <c r="AB85" i="1"/>
  <c r="AF85" i="1"/>
  <c r="AJ85" i="1"/>
  <c r="J87" i="1"/>
  <c r="N87" i="1"/>
  <c r="R87" i="1"/>
  <c r="V87" i="1"/>
  <c r="Z87" i="1"/>
  <c r="AD87" i="1"/>
  <c r="AH87" i="1"/>
  <c r="K88" i="1"/>
  <c r="O88" i="1"/>
  <c r="S88" i="1"/>
  <c r="W88" i="1"/>
  <c r="AA88" i="1"/>
  <c r="AE88" i="1"/>
  <c r="AI88" i="1"/>
  <c r="H89" i="1"/>
  <c r="L89" i="1"/>
  <c r="P89" i="1"/>
  <c r="T89" i="1"/>
  <c r="X89" i="1"/>
  <c r="AB89" i="1"/>
  <c r="AF89" i="1"/>
  <c r="AJ89" i="1"/>
  <c r="J91" i="1"/>
  <c r="N91" i="1"/>
  <c r="R91" i="1"/>
  <c r="V91" i="1"/>
  <c r="Z91" i="1"/>
  <c r="AD91" i="1"/>
  <c r="AH91" i="1"/>
  <c r="AJ92" i="1"/>
  <c r="AF92" i="1"/>
  <c r="AB92" i="1"/>
  <c r="X92" i="1"/>
  <c r="T92" i="1"/>
  <c r="P92" i="1"/>
  <c r="L92" i="1"/>
  <c r="H92" i="1"/>
  <c r="M92" i="1"/>
  <c r="R92" i="1"/>
  <c r="W92" i="1"/>
  <c r="AC92" i="1"/>
  <c r="AH92" i="1"/>
  <c r="H93" i="1"/>
  <c r="N93" i="1"/>
  <c r="S93" i="1"/>
  <c r="X93" i="1"/>
  <c r="AD93" i="1"/>
  <c r="N97" i="1"/>
  <c r="V97" i="1"/>
  <c r="AH98" i="1"/>
  <c r="AD98" i="1"/>
  <c r="Z98" i="1"/>
  <c r="V98" i="1"/>
  <c r="R98" i="1"/>
  <c r="N98" i="1"/>
  <c r="J98" i="1"/>
  <c r="AK98" i="1"/>
  <c r="AG98" i="1"/>
  <c r="AC98" i="1"/>
  <c r="Y98" i="1"/>
  <c r="U98" i="1"/>
  <c r="Q98" i="1"/>
  <c r="M98" i="1"/>
  <c r="I98" i="1"/>
  <c r="O98" i="1"/>
  <c r="W98" i="1"/>
  <c r="AE98" i="1"/>
  <c r="O85" i="1"/>
  <c r="W85" i="1"/>
  <c r="AI85" i="1"/>
  <c r="O89" i="1"/>
  <c r="AA89" i="1"/>
  <c r="AI89" i="1"/>
  <c r="AK93" i="1"/>
  <c r="AG93" i="1"/>
  <c r="AC93" i="1"/>
  <c r="Y93" i="1"/>
  <c r="U93" i="1"/>
  <c r="Q93" i="1"/>
  <c r="M93" i="1"/>
  <c r="I93" i="1"/>
  <c r="R93" i="1"/>
  <c r="AH93" i="1"/>
  <c r="I85" i="1"/>
  <c r="M85" i="1"/>
  <c r="Q85" i="1"/>
  <c r="U85" i="1"/>
  <c r="Y85" i="1"/>
  <c r="AC85" i="1"/>
  <c r="AG85" i="1"/>
  <c r="AK85" i="1"/>
  <c r="K87" i="1"/>
  <c r="O87" i="1"/>
  <c r="S87" i="1"/>
  <c r="W87" i="1"/>
  <c r="AA87" i="1"/>
  <c r="AE87" i="1"/>
  <c r="AI87" i="1"/>
  <c r="I89" i="1"/>
  <c r="M89" i="1"/>
  <c r="Q89" i="1"/>
  <c r="U89" i="1"/>
  <c r="Y89" i="1"/>
  <c r="AC89" i="1"/>
  <c r="AG89" i="1"/>
  <c r="AK89" i="1"/>
  <c r="K91" i="1"/>
  <c r="O91" i="1"/>
  <c r="S91" i="1"/>
  <c r="W91" i="1"/>
  <c r="AA91" i="1"/>
  <c r="AE91" i="1"/>
  <c r="AI91" i="1"/>
  <c r="J93" i="1"/>
  <c r="O93" i="1"/>
  <c r="T93" i="1"/>
  <c r="Z93" i="1"/>
  <c r="AE93" i="1"/>
  <c r="AJ93" i="1"/>
  <c r="AK97" i="1"/>
  <c r="AG97" i="1"/>
  <c r="AC97" i="1"/>
  <c r="Y97" i="1"/>
  <c r="U97" i="1"/>
  <c r="Q97" i="1"/>
  <c r="M97" i="1"/>
  <c r="I97" i="1"/>
  <c r="AJ97" i="1"/>
  <c r="AF97" i="1"/>
  <c r="AB97" i="1"/>
  <c r="X97" i="1"/>
  <c r="T97" i="1"/>
  <c r="P97" i="1"/>
  <c r="L97" i="1"/>
  <c r="H97" i="1"/>
  <c r="O97" i="1"/>
  <c r="W97" i="1"/>
  <c r="AE97" i="1"/>
  <c r="AF98" i="1"/>
  <c r="K85" i="1"/>
  <c r="S85" i="1"/>
  <c r="AE85" i="1"/>
  <c r="K89" i="1"/>
  <c r="S89" i="1"/>
  <c r="AE89" i="1"/>
  <c r="L93" i="1"/>
  <c r="AB93" i="1"/>
  <c r="J85" i="1"/>
  <c r="N85" i="1"/>
  <c r="R85" i="1"/>
  <c r="V85" i="1"/>
  <c r="Z85" i="1"/>
  <c r="AD85" i="1"/>
  <c r="K86" i="1"/>
  <c r="O86" i="1"/>
  <c r="S86" i="1"/>
  <c r="W86" i="1"/>
  <c r="AA86" i="1"/>
  <c r="AE86" i="1"/>
  <c r="H87" i="1"/>
  <c r="L87" i="1"/>
  <c r="P87" i="1"/>
  <c r="T87" i="1"/>
  <c r="X87" i="1"/>
  <c r="AB87" i="1"/>
  <c r="AF87" i="1"/>
  <c r="I88" i="1"/>
  <c r="M88" i="1"/>
  <c r="Q88" i="1"/>
  <c r="U88" i="1"/>
  <c r="Y88" i="1"/>
  <c r="AC88" i="1"/>
  <c r="AG88" i="1"/>
  <c r="J89" i="1"/>
  <c r="N89" i="1"/>
  <c r="R89" i="1"/>
  <c r="V89" i="1"/>
  <c r="Z89" i="1"/>
  <c r="AD89" i="1"/>
  <c r="K90" i="1"/>
  <c r="O90" i="1"/>
  <c r="S90" i="1"/>
  <c r="W90" i="1"/>
  <c r="AA90" i="1"/>
  <c r="AE90" i="1"/>
  <c r="H91" i="1"/>
  <c r="L91" i="1"/>
  <c r="P91" i="1"/>
  <c r="T91" i="1"/>
  <c r="X91" i="1"/>
  <c r="AB91" i="1"/>
  <c r="AF91" i="1"/>
  <c r="J92" i="1"/>
  <c r="O92" i="1"/>
  <c r="U92" i="1"/>
  <c r="Z92" i="1"/>
  <c r="AE92" i="1"/>
  <c r="AK92" i="1"/>
  <c r="K93" i="1"/>
  <c r="P93" i="1"/>
  <c r="V93" i="1"/>
  <c r="AA93" i="1"/>
  <c r="AF93" i="1"/>
  <c r="AH94" i="1"/>
  <c r="AD94" i="1"/>
  <c r="Z94" i="1"/>
  <c r="V94" i="1"/>
  <c r="R94" i="1"/>
  <c r="N94" i="1"/>
  <c r="J94" i="1"/>
  <c r="AK94" i="1"/>
  <c r="AG94" i="1"/>
  <c r="AC94" i="1"/>
  <c r="Y94" i="1"/>
  <c r="U94" i="1"/>
  <c r="L94" i="1"/>
  <c r="Q94" i="1"/>
  <c r="X94" i="1"/>
  <c r="AF94" i="1"/>
  <c r="J97" i="1"/>
  <c r="R97" i="1"/>
  <c r="Z97" i="1"/>
  <c r="AH97" i="1"/>
  <c r="K98" i="1"/>
  <c r="S98" i="1"/>
  <c r="AA98" i="1"/>
  <c r="AI98" i="1"/>
  <c r="AI101" i="1"/>
  <c r="AE101" i="1"/>
  <c r="AA101" i="1"/>
  <c r="AH101" i="1"/>
  <c r="AD101" i="1"/>
  <c r="K101" i="1"/>
  <c r="O101" i="1"/>
  <c r="S101" i="1"/>
  <c r="W101" i="1"/>
  <c r="AB101" i="1"/>
  <c r="AJ101" i="1"/>
  <c r="AH111" i="1"/>
  <c r="AD111" i="1"/>
  <c r="Z111" i="1"/>
  <c r="V111" i="1"/>
  <c r="R111" i="1"/>
  <c r="N111" i="1"/>
  <c r="J111" i="1"/>
  <c r="AK111" i="1"/>
  <c r="AG111" i="1"/>
  <c r="AC111" i="1"/>
  <c r="Y111" i="1"/>
  <c r="U111" i="1"/>
  <c r="Q111" i="1"/>
  <c r="M111" i="1"/>
  <c r="I111" i="1"/>
  <c r="AJ111" i="1"/>
  <c r="AF111" i="1"/>
  <c r="AB111" i="1"/>
  <c r="X111" i="1"/>
  <c r="T111" i="1"/>
  <c r="P111" i="1"/>
  <c r="L111" i="1"/>
  <c r="H111" i="1"/>
  <c r="W111" i="1"/>
  <c r="K96" i="1"/>
  <c r="O96" i="1"/>
  <c r="S96" i="1"/>
  <c r="W96" i="1"/>
  <c r="AA96" i="1"/>
  <c r="AE96" i="1"/>
  <c r="AI96" i="1"/>
  <c r="AH99" i="1"/>
  <c r="K100" i="1"/>
  <c r="O100" i="1"/>
  <c r="S100" i="1"/>
  <c r="W100" i="1"/>
  <c r="AA100" i="1"/>
  <c r="AE100" i="1"/>
  <c r="AI100" i="1"/>
  <c r="H101" i="1"/>
  <c r="L101" i="1"/>
  <c r="P101" i="1"/>
  <c r="T101" i="1"/>
  <c r="X101" i="1"/>
  <c r="AC101" i="1"/>
  <c r="AK101" i="1"/>
  <c r="AH104" i="1"/>
  <c r="AD104" i="1"/>
  <c r="Z104" i="1"/>
  <c r="V104" i="1"/>
  <c r="R104" i="1"/>
  <c r="N104" i="1"/>
  <c r="J104" i="1"/>
  <c r="AK104" i="1"/>
  <c r="AG104" i="1"/>
  <c r="AC104" i="1"/>
  <c r="Y104" i="1"/>
  <c r="U104" i="1"/>
  <c r="Q104" i="1"/>
  <c r="M104" i="1"/>
  <c r="I104" i="1"/>
  <c r="O104" i="1"/>
  <c r="W104" i="1"/>
  <c r="AE104" i="1"/>
  <c r="K111" i="1"/>
  <c r="AA111" i="1"/>
  <c r="K95" i="1"/>
  <c r="O95" i="1"/>
  <c r="S95" i="1"/>
  <c r="W95" i="1"/>
  <c r="AA95" i="1"/>
  <c r="AE95" i="1"/>
  <c r="H96" i="1"/>
  <c r="L96" i="1"/>
  <c r="P96" i="1"/>
  <c r="T96" i="1"/>
  <c r="X96" i="1"/>
  <c r="AB96" i="1"/>
  <c r="AF96" i="1"/>
  <c r="K99" i="1"/>
  <c r="O99" i="1"/>
  <c r="S99" i="1"/>
  <c r="W99" i="1"/>
  <c r="AA99" i="1"/>
  <c r="AE99" i="1"/>
  <c r="H100" i="1"/>
  <c r="L100" i="1"/>
  <c r="P100" i="1"/>
  <c r="T100" i="1"/>
  <c r="X100" i="1"/>
  <c r="AB100" i="1"/>
  <c r="AF100" i="1"/>
  <c r="I101" i="1"/>
  <c r="M101" i="1"/>
  <c r="Q101" i="1"/>
  <c r="U101" i="1"/>
  <c r="Y101" i="1"/>
  <c r="AF101" i="1"/>
  <c r="AK103" i="1"/>
  <c r="AG103" i="1"/>
  <c r="AC103" i="1"/>
  <c r="Y103" i="1"/>
  <c r="U103" i="1"/>
  <c r="Q103" i="1"/>
  <c r="M103" i="1"/>
  <c r="I103" i="1"/>
  <c r="AJ103" i="1"/>
  <c r="AF103" i="1"/>
  <c r="AB103" i="1"/>
  <c r="X103" i="1"/>
  <c r="T103" i="1"/>
  <c r="P103" i="1"/>
  <c r="L103" i="1"/>
  <c r="H103" i="1"/>
  <c r="O103" i="1"/>
  <c r="W103" i="1"/>
  <c r="AE103" i="1"/>
  <c r="H104" i="1"/>
  <c r="P104" i="1"/>
  <c r="X104" i="1"/>
  <c r="AF104" i="1"/>
  <c r="AH107" i="1"/>
  <c r="AD107" i="1"/>
  <c r="Z107" i="1"/>
  <c r="V107" i="1"/>
  <c r="R107" i="1"/>
  <c r="N107" i="1"/>
  <c r="J107" i="1"/>
  <c r="AK107" i="1"/>
  <c r="AG107" i="1"/>
  <c r="AC107" i="1"/>
  <c r="Y107" i="1"/>
  <c r="U107" i="1"/>
  <c r="Q107" i="1"/>
  <c r="M107" i="1"/>
  <c r="I107" i="1"/>
  <c r="AJ107" i="1"/>
  <c r="AF107" i="1"/>
  <c r="AB107" i="1"/>
  <c r="X107" i="1"/>
  <c r="T107" i="1"/>
  <c r="P107" i="1"/>
  <c r="L107" i="1"/>
  <c r="H107" i="1"/>
  <c r="W107" i="1"/>
  <c r="O111" i="1"/>
  <c r="AE111" i="1"/>
  <c r="K102" i="1"/>
  <c r="O102" i="1"/>
  <c r="S102" i="1"/>
  <c r="W102" i="1"/>
  <c r="AA102" i="1"/>
  <c r="AE102" i="1"/>
  <c r="AI102" i="1"/>
  <c r="J105" i="1"/>
  <c r="N105" i="1"/>
  <c r="R105" i="1"/>
  <c r="V105" i="1"/>
  <c r="Z105" i="1"/>
  <c r="AD105" i="1"/>
  <c r="AH105" i="1"/>
  <c r="K106" i="1"/>
  <c r="O106" i="1"/>
  <c r="S106" i="1"/>
  <c r="W106" i="1"/>
  <c r="AA106" i="1"/>
  <c r="AE106" i="1"/>
  <c r="AI106" i="1"/>
  <c r="I108" i="1"/>
  <c r="M108" i="1"/>
  <c r="Q108" i="1"/>
  <c r="U108" i="1"/>
  <c r="Y108" i="1"/>
  <c r="AC108" i="1"/>
  <c r="AG108" i="1"/>
  <c r="AK108" i="1"/>
  <c r="J109" i="1"/>
  <c r="N109" i="1"/>
  <c r="R109" i="1"/>
  <c r="V109" i="1"/>
  <c r="Z109" i="1"/>
  <c r="AD109" i="1"/>
  <c r="AH109" i="1"/>
  <c r="K110" i="1"/>
  <c r="O110" i="1"/>
  <c r="S110" i="1"/>
  <c r="W110" i="1"/>
  <c r="AA110" i="1"/>
  <c r="AE110" i="1"/>
  <c r="AI110" i="1"/>
  <c r="I112" i="1"/>
  <c r="M112" i="1"/>
  <c r="R112" i="1"/>
  <c r="Y112" i="1"/>
  <c r="AH113" i="1"/>
  <c r="AD113" i="1"/>
  <c r="Z113" i="1"/>
  <c r="V113" i="1"/>
  <c r="R113" i="1"/>
  <c r="N113" i="1"/>
  <c r="J113" i="1"/>
  <c r="AK113" i="1"/>
  <c r="AG113" i="1"/>
  <c r="AC113" i="1"/>
  <c r="Y113" i="1"/>
  <c r="U113" i="1"/>
  <c r="Q113" i="1"/>
  <c r="M113" i="1"/>
  <c r="I113" i="1"/>
  <c r="AJ113" i="1"/>
  <c r="AF113" i="1"/>
  <c r="AB113" i="1"/>
  <c r="X113" i="1"/>
  <c r="T113" i="1"/>
  <c r="P113" i="1"/>
  <c r="L113" i="1"/>
  <c r="H113" i="1"/>
  <c r="W113" i="1"/>
  <c r="O117" i="1"/>
  <c r="O125" i="1"/>
  <c r="H102" i="1"/>
  <c r="L102" i="1"/>
  <c r="P102" i="1"/>
  <c r="T102" i="1"/>
  <c r="X102" i="1"/>
  <c r="AB102" i="1"/>
  <c r="AF102" i="1"/>
  <c r="K105" i="1"/>
  <c r="O105" i="1"/>
  <c r="S105" i="1"/>
  <c r="W105" i="1"/>
  <c r="AA105" i="1"/>
  <c r="AE105" i="1"/>
  <c r="H106" i="1"/>
  <c r="L106" i="1"/>
  <c r="P106" i="1"/>
  <c r="T106" i="1"/>
  <c r="X106" i="1"/>
  <c r="AB106" i="1"/>
  <c r="AF106" i="1"/>
  <c r="J108" i="1"/>
  <c r="N108" i="1"/>
  <c r="R108" i="1"/>
  <c r="V108" i="1"/>
  <c r="Z108" i="1"/>
  <c r="AD108" i="1"/>
  <c r="AH108" i="1"/>
  <c r="K109" i="1"/>
  <c r="O109" i="1"/>
  <c r="S109" i="1"/>
  <c r="W109" i="1"/>
  <c r="AA109" i="1"/>
  <c r="AE109" i="1"/>
  <c r="H110" i="1"/>
  <c r="L110" i="1"/>
  <c r="P110" i="1"/>
  <c r="T110" i="1"/>
  <c r="X110" i="1"/>
  <c r="AB110" i="1"/>
  <c r="AF110" i="1"/>
  <c r="J112" i="1"/>
  <c r="N112" i="1"/>
  <c r="T112" i="1"/>
  <c r="AA113" i="1"/>
  <c r="Z121" i="1"/>
  <c r="V121" i="1"/>
  <c r="R121" i="1"/>
  <c r="N121" i="1"/>
  <c r="J121" i="1"/>
  <c r="Y121" i="1"/>
  <c r="U121" i="1"/>
  <c r="Q121" i="1"/>
  <c r="M121" i="1"/>
  <c r="I121" i="1"/>
  <c r="X121" i="1"/>
  <c r="T121" i="1"/>
  <c r="P121" i="1"/>
  <c r="L121" i="1"/>
  <c r="H121" i="1"/>
  <c r="W121" i="1"/>
  <c r="K108" i="1"/>
  <c r="O108" i="1"/>
  <c r="S108" i="1"/>
  <c r="W108" i="1"/>
  <c r="AA108" i="1"/>
  <c r="AE108" i="1"/>
  <c r="AK112" i="1"/>
  <c r="AG112" i="1"/>
  <c r="AC112" i="1"/>
  <c r="AJ112" i="1"/>
  <c r="AF112" i="1"/>
  <c r="AB112" i="1"/>
  <c r="X112" i="1"/>
  <c r="AI112" i="1"/>
  <c r="AE112" i="1"/>
  <c r="AA112" i="1"/>
  <c r="W112" i="1"/>
  <c r="S112" i="1"/>
  <c r="O112" i="1"/>
  <c r="K112" i="1"/>
  <c r="P112" i="1"/>
  <c r="U112" i="1"/>
  <c r="AD112" i="1"/>
  <c r="Z117" i="1"/>
  <c r="V117" i="1"/>
  <c r="R117" i="1"/>
  <c r="N117" i="1"/>
  <c r="J117" i="1"/>
  <c r="Y117" i="1"/>
  <c r="U117" i="1"/>
  <c r="Q117" i="1"/>
  <c r="M117" i="1"/>
  <c r="I117" i="1"/>
  <c r="X117" i="1"/>
  <c r="T117" i="1"/>
  <c r="P117" i="1"/>
  <c r="L117" i="1"/>
  <c r="H117" i="1"/>
  <c r="W117" i="1"/>
  <c r="AA121" i="1"/>
  <c r="R125" i="1"/>
  <c r="N125" i="1"/>
  <c r="J125" i="1"/>
  <c r="U125" i="1"/>
  <c r="Q125" i="1"/>
  <c r="M125" i="1"/>
  <c r="I125" i="1"/>
  <c r="T125" i="1"/>
  <c r="P125" i="1"/>
  <c r="L125" i="1"/>
  <c r="H125" i="1"/>
  <c r="I114" i="1"/>
  <c r="M114" i="1"/>
  <c r="Q114" i="1"/>
  <c r="U114" i="1"/>
  <c r="Y114" i="1"/>
  <c r="AC114" i="1"/>
  <c r="AG114" i="1"/>
  <c r="AK114" i="1"/>
  <c r="K116" i="1"/>
  <c r="O116" i="1"/>
  <c r="S116" i="1"/>
  <c r="W116" i="1"/>
  <c r="AA116" i="1"/>
  <c r="AE116" i="1"/>
  <c r="AI116" i="1"/>
  <c r="K118" i="1"/>
  <c r="O118" i="1"/>
  <c r="S118" i="1"/>
  <c r="W118" i="1"/>
  <c r="AA118" i="1"/>
  <c r="I120" i="1"/>
  <c r="M120" i="1"/>
  <c r="Q120" i="1"/>
  <c r="U120" i="1"/>
  <c r="Y120" i="1"/>
  <c r="K122" i="1"/>
  <c r="O122" i="1"/>
  <c r="S122" i="1"/>
  <c r="W122" i="1"/>
  <c r="AA122" i="1"/>
  <c r="K124" i="1"/>
  <c r="O124" i="1"/>
  <c r="S124" i="1"/>
  <c r="I126" i="1"/>
  <c r="M126" i="1"/>
  <c r="Q126" i="1"/>
  <c r="U126" i="1"/>
  <c r="K128" i="1"/>
  <c r="O128" i="1"/>
  <c r="S128" i="1"/>
  <c r="J114" i="1"/>
  <c r="N114" i="1"/>
  <c r="R114" i="1"/>
  <c r="V114" i="1"/>
  <c r="Z114" i="1"/>
  <c r="AD114" i="1"/>
  <c r="AH114" i="1"/>
  <c r="K115" i="1"/>
  <c r="O115" i="1"/>
  <c r="S115" i="1"/>
  <c r="W115" i="1"/>
  <c r="AA115" i="1"/>
  <c r="AE115" i="1"/>
  <c r="H116" i="1"/>
  <c r="L116" i="1"/>
  <c r="P116" i="1"/>
  <c r="T116" i="1"/>
  <c r="X116" i="1"/>
  <c r="AB116" i="1"/>
  <c r="AF116" i="1"/>
  <c r="AJ116" i="1"/>
  <c r="H118" i="1"/>
  <c r="L118" i="1"/>
  <c r="P118" i="1"/>
  <c r="T118" i="1"/>
  <c r="X118" i="1"/>
  <c r="K119" i="1"/>
  <c r="O119" i="1"/>
  <c r="S119" i="1"/>
  <c r="W119" i="1"/>
  <c r="J120" i="1"/>
  <c r="N120" i="1"/>
  <c r="R120" i="1"/>
  <c r="V120" i="1"/>
  <c r="Z120" i="1"/>
  <c r="H122" i="1"/>
  <c r="L122" i="1"/>
  <c r="P122" i="1"/>
  <c r="T122" i="1"/>
  <c r="X122" i="1"/>
  <c r="K123" i="1"/>
  <c r="O123" i="1"/>
  <c r="H124" i="1"/>
  <c r="L124" i="1"/>
  <c r="P124" i="1"/>
  <c r="T124" i="1"/>
  <c r="J126" i="1"/>
  <c r="N126" i="1"/>
  <c r="R126" i="1"/>
  <c r="K127" i="1"/>
  <c r="O127" i="1"/>
  <c r="H128" i="1"/>
  <c r="L128" i="1"/>
  <c r="P128" i="1"/>
  <c r="T128" i="1"/>
  <c r="K114" i="1"/>
  <c r="O114" i="1"/>
  <c r="S114" i="1"/>
  <c r="W114" i="1"/>
  <c r="AA114" i="1"/>
  <c r="AE114" i="1"/>
  <c r="M116" i="1"/>
  <c r="Q116" i="1"/>
  <c r="U116" i="1"/>
  <c r="Y116" i="1"/>
  <c r="AC116" i="1"/>
  <c r="AG116" i="1"/>
  <c r="M118" i="1"/>
  <c r="Q118" i="1"/>
  <c r="U118" i="1"/>
  <c r="K120" i="1"/>
  <c r="O120" i="1"/>
  <c r="S120" i="1"/>
  <c r="W120" i="1"/>
  <c r="I122" i="1"/>
  <c r="M122" i="1"/>
  <c r="Q122" i="1"/>
  <c r="U122" i="1"/>
  <c r="M124" i="1"/>
  <c r="Q124" i="1"/>
  <c r="K126" i="1"/>
  <c r="O126" i="1"/>
  <c r="I128" i="1"/>
  <c r="M128" i="1"/>
  <c r="Q128" i="1"/>
  <c r="F48" i="1" l="1"/>
  <c r="J48" i="1" s="1"/>
  <c r="J49" i="1" l="1"/>
  <c r="J50" i="1"/>
  <c r="D31" i="1"/>
  <c r="H31" i="1" l="1"/>
  <c r="C15" i="1"/>
  <c r="D32" i="1"/>
  <c r="G54" i="1"/>
  <c r="G55" i="1" s="1"/>
  <c r="J51" i="1"/>
  <c r="D34" i="1" s="1"/>
  <c r="D33" i="1"/>
  <c r="C16" i="1" l="1"/>
  <c r="H32" i="1"/>
  <c r="H33" i="1"/>
  <c r="C17" i="1"/>
  <c r="D74" i="1"/>
  <c r="G56" i="1"/>
  <c r="G61" i="1" s="1"/>
  <c r="D75" i="1"/>
  <c r="H34" i="1"/>
  <c r="C18" i="1"/>
  <c r="G62" i="1" l="1"/>
  <c r="E75" i="1"/>
  <c r="F75" i="1" s="1"/>
  <c r="E74" i="1"/>
  <c r="F74" i="1" s="1"/>
  <c r="H36" i="1" s="1"/>
  <c r="G63" i="1" l="1"/>
  <c r="G64" i="1" s="1"/>
  <c r="G65" i="1" s="1"/>
  <c r="D36" i="1"/>
  <c r="C20" i="1"/>
  <c r="G66" i="1" l="1"/>
  <c r="G67" i="1" s="1"/>
  <c r="G68" i="1" s="1"/>
  <c r="G71" i="1" s="1"/>
  <c r="H35" i="1" l="1"/>
  <c r="H37" i="1" s="1"/>
  <c r="D35" i="1"/>
  <c r="C19" i="1" l="1"/>
  <c r="C21" i="1" s="1"/>
  <c r="D37" i="1"/>
</calcChain>
</file>

<file path=xl/sharedStrings.xml><?xml version="1.0" encoding="utf-8"?>
<sst xmlns="http://schemas.openxmlformats.org/spreadsheetml/2006/main" count="101" uniqueCount="83">
  <si>
    <t>BPS No</t>
  </si>
  <si>
    <t xml:space="preserve">Last Basic Pay </t>
  </si>
  <si>
    <t>Personal Pay (PP) If any</t>
  </si>
  <si>
    <t>Ardali Allowance (If Any)</t>
  </si>
  <si>
    <t xml:space="preserve">Date of Retirement </t>
  </si>
  <si>
    <t xml:space="preserve">Date of Birth </t>
  </si>
  <si>
    <t>Date of Joining Govt Service</t>
  </si>
  <si>
    <t>Usual Increment (if Any)</t>
  </si>
  <si>
    <t>Total Length of Service</t>
  </si>
  <si>
    <t>Age at the Time of Retirement</t>
  </si>
  <si>
    <t>Gross Pension</t>
  </si>
  <si>
    <t>65% Pesnion</t>
  </si>
  <si>
    <t>35% Pension</t>
  </si>
  <si>
    <t>Commute</t>
  </si>
  <si>
    <t xml:space="preserve">Pension without Medical </t>
  </si>
  <si>
    <t xml:space="preserve">Medical </t>
  </si>
  <si>
    <t xml:space="preserve">Net Home Take Pension </t>
  </si>
  <si>
    <t>Basic Pay</t>
  </si>
  <si>
    <t>Enter Your Basic Pay (Also add Senior Post Allowance, Personal Pay, Usual Increment (If any) Usual Increment is allowed if you retired on or after 1st June</t>
  </si>
  <si>
    <t>Total Service</t>
  </si>
  <si>
    <t>If the service is 6 months or more than a full year then one year will be added in it (Don’t Enter more than 30 if the service exceeds 30 years)</t>
  </si>
  <si>
    <t>Age Rate</t>
  </si>
  <si>
    <t>See the Table for Age Rate (If the age is even a single day more than a full year then the next year will be taken for age rate</t>
  </si>
  <si>
    <t>Ardali Allowance (if any)</t>
  </si>
  <si>
    <t>Age Next B.Day</t>
  </si>
  <si>
    <t>No. of year purchased</t>
  </si>
  <si>
    <t>For BPS-16 to 22</t>
  </si>
  <si>
    <t>For BPS-01 to 15</t>
  </si>
  <si>
    <t>RESULTS</t>
  </si>
  <si>
    <t>www.glxspace.com</t>
  </si>
  <si>
    <t>Pension &amp; Commute Calculator</t>
  </si>
  <si>
    <t>Pay</t>
  </si>
  <si>
    <t>Service</t>
  </si>
  <si>
    <t>Enter Your Pay &amp; Service( Dno't Enter Service more than 30)</t>
  </si>
  <si>
    <t>Commuted</t>
  </si>
  <si>
    <t>Enter Age Rate (See the Table)</t>
  </si>
  <si>
    <t>65% Pension of Gross Pension</t>
  </si>
  <si>
    <t>01/07/2023 (17.5%)</t>
  </si>
  <si>
    <t>01/07/2024 (15%)</t>
  </si>
  <si>
    <t>01/07/2026 (7%)</t>
  </si>
  <si>
    <t>Ardali Allowance</t>
  </si>
  <si>
    <t>Total Pension (ex Medical)</t>
  </si>
  <si>
    <t xml:space="preserve">Medical Allowance </t>
  </si>
  <si>
    <t xml:space="preserve">Previous </t>
  </si>
  <si>
    <t>2015 Increase MA</t>
  </si>
  <si>
    <t>Total</t>
  </si>
  <si>
    <t>BPS-01 to BPS-15</t>
  </si>
  <si>
    <t>BPS-16 to BPS-22</t>
  </si>
  <si>
    <t>https://www.glxspace.com</t>
  </si>
  <si>
    <t xml:space="preserve">Revised Pay Scale Chart 2026 </t>
  </si>
  <si>
    <t>BPS</t>
  </si>
  <si>
    <t xml:space="preserve">Pay Scale </t>
  </si>
  <si>
    <t xml:space="preserve">Initial </t>
  </si>
  <si>
    <t>Inc</t>
  </si>
  <si>
    <t xml:space="preserve">Last </t>
  </si>
  <si>
    <t>BPS-01</t>
  </si>
  <si>
    <t>BPS-02</t>
  </si>
  <si>
    <t>BPS-03</t>
  </si>
  <si>
    <t>BPS-04</t>
  </si>
  <si>
    <t>BPS-05</t>
  </si>
  <si>
    <t>BPS-06</t>
  </si>
  <si>
    <t>BPS-07</t>
  </si>
  <si>
    <t>BPS-08</t>
  </si>
  <si>
    <t>BPS-09</t>
  </si>
  <si>
    <t>BPS-10</t>
  </si>
  <si>
    <t>BPS-11</t>
  </si>
  <si>
    <t>BPS-12</t>
  </si>
  <si>
    <t>BPS-13</t>
  </si>
  <si>
    <t>BPS-14</t>
  </si>
  <si>
    <t>BPS-15</t>
  </si>
  <si>
    <t>BPS-16</t>
  </si>
  <si>
    <t>BPS-17</t>
  </si>
  <si>
    <t>BPS-18</t>
  </si>
  <si>
    <t>BPS-19</t>
  </si>
  <si>
    <t>BPS-20</t>
  </si>
  <si>
    <t>BPS-21</t>
  </si>
  <si>
    <t>BPS-22</t>
  </si>
  <si>
    <t>Age Rate Table</t>
  </si>
  <si>
    <t>ok</t>
  </si>
  <si>
    <t xml:space="preserve">Results </t>
  </si>
  <si>
    <t>15%(2022)</t>
  </si>
  <si>
    <t>01/07/2025 (7%)</t>
  </si>
  <si>
    <t>Pension calculator 2026-27 Khyber Pakhtunkhwa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</si>
</sst>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/d/yyyy"/>
    <numFmt numFmtId="165" formatCode="#,##0.0000"/>
    <numFmt numFmtId="166" formatCode="0.0\%"/>
  </numFmts>
  <fonts count="37" x14ac:knownFonts="1">
    <font>
      <sz val="11"/>
      <color theme="1"/>
      <name val="Calibri"/>
      <charset val="1"/>
    </font>
    <font>
      <sz val="11"/>
      <color theme="10"/>
      <name val="Calibri"/>
      <charset val="1"/>
    </font>
    <font>
      <sz val="11"/>
      <color theme="1"/>
      <name val="Calibri"/>
      <family val="2"/>
      <charset val="1"/>
    </font>
    <font>
      <sz val="16"/>
      <color theme="1"/>
      <name val="Calibri"/>
      <family val="2"/>
      <charset val="1"/>
    </font>
    <font>
      <sz val="18"/>
      <name val="Arial"/>
      <family val="2"/>
      <charset val="1"/>
    </font>
    <font>
      <sz val="18"/>
      <color theme="9" tint="-0.249977111117893"/>
      <name val="Arial"/>
      <family val="2"/>
      <charset val="1"/>
    </font>
    <font>
      <sz val="14"/>
      <name val="Arial"/>
      <family val="2"/>
      <charset val="1"/>
    </font>
    <font>
      <sz val="10"/>
      <name val="Arial"/>
      <family val="2"/>
      <charset val="1"/>
    </font>
    <font>
      <b/>
      <sz val="16"/>
      <name val="Arial"/>
      <family val="2"/>
      <charset val="1"/>
    </font>
    <font>
      <sz val="8"/>
      <name val="Arial"/>
      <family val="2"/>
      <charset val="1"/>
    </font>
    <font>
      <b/>
      <sz val="14"/>
      <name val="Arial"/>
      <family val="2"/>
      <charset val="1"/>
    </font>
    <font>
      <u/>
      <sz val="11"/>
      <color theme="10"/>
      <name val="Calibri"/>
      <charset val="1"/>
    </font>
    <font>
      <sz val="10"/>
      <color rgb="FFFF0000"/>
      <name val="Arial"/>
      <family val="2"/>
      <charset val="1"/>
    </font>
    <font>
      <sz val="14"/>
      <color rgb="FF0070C0"/>
      <name val="Arial"/>
      <family val="2"/>
      <charset val="1"/>
    </font>
    <font>
      <b/>
      <sz val="20"/>
      <color rgb="FFFF0000"/>
      <name val="Arial"/>
      <family val="2"/>
      <charset val="1"/>
    </font>
    <font>
      <b/>
      <sz val="10"/>
      <name val="Arial"/>
      <family val="2"/>
      <charset val="1"/>
    </font>
    <font>
      <sz val="9"/>
      <name val="Arial"/>
      <family val="2"/>
      <charset val="1"/>
    </font>
    <font>
      <b/>
      <sz val="12"/>
      <name val="Arial"/>
      <family val="2"/>
      <charset val="1"/>
    </font>
    <font>
      <sz val="12"/>
      <name val="Arial"/>
      <family val="2"/>
      <charset val="1"/>
    </font>
    <font>
      <b/>
      <sz val="11"/>
      <color theme="1"/>
      <name val="Calibri"/>
      <charset val="1"/>
    </font>
    <font>
      <b/>
      <sz val="14"/>
      <color theme="1"/>
      <name val="Calibri"/>
      <charset val="1"/>
    </font>
    <font>
      <sz val="11"/>
      <color theme="1"/>
      <name val="Cambria"/>
      <charset val="1"/>
    </font>
    <font>
      <sz val="28"/>
      <color rgb="FFFF0000"/>
      <name val="Calibri"/>
      <charset val="1"/>
    </font>
    <font>
      <sz val="14"/>
      <color rgb="FFFF0000"/>
      <name val="Calibri"/>
      <family val="2"/>
      <charset val="1"/>
    </font>
    <font>
      <sz val="8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theme="1"/>
      <name val="Arial"/>
      <family val="2"/>
    </font>
    <font>
      <sz val="16"/>
      <color theme="1"/>
      <name val="Calibri"/>
      <family val="2"/>
    </font>
    <font>
      <b/>
      <sz val="16"/>
      <color theme="1"/>
      <name val="Calibri"/>
      <family val="2"/>
      <charset val="1"/>
    </font>
    <font>
      <b/>
      <sz val="16"/>
      <color theme="1"/>
      <name val="Arial"/>
      <family val="2"/>
      <charset val="1"/>
    </font>
    <font>
      <u/>
      <sz val="18"/>
      <color rgb="FFFF0000"/>
      <name val="Calibri"/>
      <family val="2"/>
    </font>
    <font>
      <sz val="10"/>
      <color theme="1"/>
      <name val="Arial"/>
      <family val="2"/>
      <charset val="1"/>
    </font>
    <font>
      <sz val="11"/>
      <color theme="1"/>
      <name val="Calibri"/>
      <family val="2"/>
    </font>
    <font>
      <sz val="14"/>
      <color theme="1"/>
      <name val="Arial"/>
      <family val="2"/>
      <charset val="1"/>
    </font>
    <font>
      <sz val="36"/>
      <color rgb="FFFF0000"/>
      <name val="Calibri"/>
      <family val="2"/>
    </font>
    <font>
      <sz val="24"/>
      <color theme="5" tint="0.39997558519241921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theme="0"/>
        <bgColor rgb="FFEDEDED"/>
      </patternFill>
    </fill>
    <fill>
      <patternFill patternType="solid">
        <fgColor rgb="FFFFFF00"/>
        <bgColor rgb="FFFFFF00"/>
      </patternFill>
    </fill>
    <fill>
      <patternFill patternType="solid">
        <fgColor theme="3" tint="0.59987182226020086"/>
        <bgColor rgb="FF9DC3E6"/>
      </patternFill>
    </fill>
    <fill>
      <patternFill patternType="solid">
        <fgColor theme="4" tint="0.39988402966399123"/>
        <bgColor rgb="FFADB9CA"/>
      </patternFill>
    </fill>
    <fill>
      <patternFill patternType="solid">
        <fgColor rgb="FFC00000"/>
        <bgColor rgb="FFFF0000"/>
      </patternFill>
    </fill>
    <fill>
      <patternFill patternType="solid">
        <fgColor rgb="FF993366"/>
        <bgColor rgb="FF993366"/>
      </patternFill>
    </fill>
    <fill>
      <patternFill patternType="solid">
        <fgColor theme="6" tint="0.79979857783745845"/>
        <bgColor rgb="FFD9EAF7"/>
      </patternFill>
    </fill>
    <fill>
      <patternFill patternType="solid">
        <fgColor theme="5" tint="0.79979857783745845"/>
        <bgColor rgb="FFFFF2CC"/>
      </patternFill>
    </fill>
    <fill>
      <patternFill patternType="solid">
        <fgColor theme="7" tint="0.79979857783745845"/>
        <bgColor rgb="FFFBE5D6"/>
      </patternFill>
    </fill>
    <fill>
      <patternFill patternType="solid">
        <fgColor theme="7" tint="0.59968871120334488"/>
        <bgColor rgb="FFFFF2CC"/>
      </patternFill>
    </fill>
    <fill>
      <patternFill patternType="solid">
        <fgColor indexed="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rgb="FFEDEDED"/>
      </patternFill>
    </fill>
    <fill>
      <patternFill patternType="solid">
        <fgColor theme="8" tint="0.79998168889431442"/>
        <bgColor rgb="FFEDEDED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rgb="FFEDEDED"/>
      </patternFill>
    </fill>
    <fill>
      <patternFill patternType="solid">
        <fgColor theme="5" tint="-0.49998474074526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1" fillId="0" borderId="0" applyNumberFormat="0" applyFill="0" applyBorder="0" applyAlignment="0" applyProtection="0"/>
  </cellStyleXfs>
  <cellXfs count="113">
    <xf numFmtId="0" fontId="0" fillId="0" borderId="0" xfId="0"/>
    <xf numFmtId="0" fontId="28" fillId="0" borderId="12" xfId="0" applyFont="1" applyBorder="1" applyProtection="1">
      <protection locked="0"/>
    </xf>
    <xf numFmtId="14" fontId="28" fillId="0" borderId="12" xfId="0" applyNumberFormat="1" applyFont="1" applyBorder="1" applyProtection="1">
      <protection locked="0"/>
    </xf>
    <xf numFmtId="0" fontId="28" fillId="13" borderId="12" xfId="0" applyFont="1" applyFill="1" applyBorder="1" applyProtection="1"/>
    <xf numFmtId="0" fontId="36" fillId="18" borderId="7" xfId="0" applyFont="1" applyFill="1" applyBorder="1" applyAlignment="1" applyProtection="1">
      <alignment horizontal="center" vertical="center" wrapText="1"/>
    </xf>
    <xf numFmtId="0" fontId="36" fillId="18" borderId="0" xfId="0" applyFont="1" applyFill="1" applyAlignment="1" applyProtection="1">
      <alignment horizontal="center" vertical="center" wrapText="1"/>
    </xf>
    <xf numFmtId="0" fontId="0" fillId="0" borderId="0" xfId="0" applyProtection="1"/>
    <xf numFmtId="0" fontId="31" fillId="16" borderId="0" xfId="2" applyFont="1" applyFill="1" applyAlignment="1" applyProtection="1">
      <alignment horizontal="center"/>
    </xf>
    <xf numFmtId="0" fontId="3" fillId="14" borderId="1" xfId="0" applyFont="1" applyFill="1" applyBorder="1" applyProtection="1"/>
    <xf numFmtId="3" fontId="3" fillId="15" borderId="1" xfId="0" applyNumberFormat="1" applyFont="1" applyFill="1" applyBorder="1" applyAlignment="1" applyProtection="1">
      <alignment wrapText="1"/>
    </xf>
    <xf numFmtId="4" fontId="3" fillId="15" borderId="1" xfId="0" applyNumberFormat="1" applyFont="1" applyFill="1" applyBorder="1" applyProtection="1"/>
    <xf numFmtId="0" fontId="35" fillId="17" borderId="14" xfId="0" applyFont="1" applyFill="1" applyBorder="1" applyAlignment="1" applyProtection="1">
      <alignment horizontal="center" wrapText="1"/>
    </xf>
    <xf numFmtId="0" fontId="23" fillId="17" borderId="10" xfId="0" applyFont="1" applyFill="1" applyBorder="1" applyAlignment="1" applyProtection="1">
      <alignment horizontal="center" wrapText="1"/>
    </xf>
    <xf numFmtId="0" fontId="0" fillId="0" borderId="7" xfId="0" applyBorder="1" applyAlignment="1" applyProtection="1">
      <alignment horizontal="center"/>
    </xf>
    <xf numFmtId="0" fontId="0" fillId="0" borderId="0" xfId="0" applyProtection="1"/>
    <xf numFmtId="0" fontId="29" fillId="14" borderId="1" xfId="0" applyFont="1" applyFill="1" applyBorder="1" applyProtection="1"/>
    <xf numFmtId="4" fontId="29" fillId="15" borderId="1" xfId="0" applyNumberFormat="1" applyFont="1" applyFill="1" applyBorder="1" applyProtection="1"/>
    <xf numFmtId="0" fontId="0" fillId="2" borderId="3" xfId="0" applyFill="1" applyBorder="1" applyAlignment="1" applyProtection="1">
      <alignment horizontal="left" wrapText="1"/>
    </xf>
    <xf numFmtId="0" fontId="0" fillId="0" borderId="3" xfId="0" applyBorder="1" applyProtection="1"/>
    <xf numFmtId="166" fontId="29" fillId="15" borderId="1" xfId="0" applyNumberFormat="1" applyFont="1" applyFill="1" applyBorder="1" applyProtection="1"/>
    <xf numFmtId="0" fontId="30" fillId="14" borderId="1" xfId="0" applyFont="1" applyFill="1" applyBorder="1" applyProtection="1"/>
    <xf numFmtId="4" fontId="30" fillId="15" borderId="1" xfId="0" applyNumberFormat="1" applyFont="1" applyFill="1" applyBorder="1" applyProtection="1"/>
    <xf numFmtId="0" fontId="2" fillId="0" borderId="0" xfId="0" applyFont="1" applyProtection="1"/>
    <xf numFmtId="0" fontId="4" fillId="3" borderId="0" xfId="0" applyFont="1" applyFill="1" applyAlignment="1" applyProtection="1">
      <alignment horizontal="center"/>
    </xf>
    <xf numFmtId="0" fontId="5" fillId="4" borderId="2" xfId="0" applyFont="1" applyFill="1" applyBorder="1" applyAlignment="1" applyProtection="1">
      <alignment horizontal="center"/>
    </xf>
    <xf numFmtId="0" fontId="0" fillId="0" borderId="2" xfId="0" applyBorder="1" applyProtection="1"/>
    <xf numFmtId="0" fontId="6" fillId="2" borderId="1" xfId="0" applyFont="1" applyFill="1" applyBorder="1" applyAlignment="1" applyProtection="1">
      <alignment horizontal="center"/>
    </xf>
    <xf numFmtId="0" fontId="0" fillId="0" borderId="10" xfId="0" applyBorder="1" applyProtection="1"/>
    <xf numFmtId="0" fontId="6" fillId="2" borderId="1" xfId="0" applyFont="1" applyFill="1" applyBorder="1" applyAlignment="1" applyProtection="1">
      <alignment horizontal="center"/>
    </xf>
    <xf numFmtId="0" fontId="0" fillId="0" borderId="11" xfId="0" applyBorder="1" applyProtection="1"/>
    <xf numFmtId="0" fontId="0" fillId="2" borderId="1" xfId="0" applyFill="1" applyBorder="1" applyAlignment="1" applyProtection="1">
      <alignment horizontal="center"/>
    </xf>
    <xf numFmtId="4" fontId="0" fillId="0" borderId="0" xfId="0" applyNumberFormat="1" applyProtection="1"/>
    <xf numFmtId="0" fontId="7" fillId="3" borderId="3" xfId="0" applyFont="1" applyFill="1" applyBorder="1" applyAlignment="1" applyProtection="1">
      <alignment horizontal="left" wrapText="1"/>
    </xf>
    <xf numFmtId="4" fontId="0" fillId="0" borderId="1" xfId="0" applyNumberFormat="1" applyBorder="1" applyProtection="1"/>
    <xf numFmtId="165" fontId="7" fillId="5" borderId="1" xfId="0" applyNumberFormat="1" applyFont="1" applyFill="1" applyBorder="1" applyProtection="1"/>
    <xf numFmtId="0" fontId="7" fillId="2" borderId="3" xfId="0" applyFont="1" applyFill="1" applyBorder="1" applyAlignment="1" applyProtection="1">
      <alignment horizontal="left" wrapText="1"/>
    </xf>
    <xf numFmtId="0" fontId="0" fillId="0" borderId="1" xfId="0" applyBorder="1" applyProtection="1"/>
    <xf numFmtId="0" fontId="24" fillId="12" borderId="12" xfId="0" applyFont="1" applyFill="1" applyBorder="1" applyAlignment="1" applyProtection="1">
      <alignment horizontal="center"/>
    </xf>
    <xf numFmtId="0" fontId="25" fillId="12" borderId="12" xfId="0" applyFont="1" applyFill="1" applyBorder="1" applyAlignment="1" applyProtection="1">
      <alignment horizontal="center" wrapText="1"/>
    </xf>
    <xf numFmtId="0" fontId="8" fillId="6" borderId="1" xfId="0" applyFont="1" applyFill="1" applyBorder="1" applyAlignment="1" applyProtection="1">
      <alignment horizontal="center"/>
    </xf>
    <xf numFmtId="0" fontId="8" fillId="6" borderId="2" xfId="0" applyFont="1" applyFill="1" applyBorder="1" applyAlignment="1" applyProtection="1">
      <alignment horizontal="center"/>
    </xf>
    <xf numFmtId="0" fontId="7" fillId="0" borderId="0" xfId="0" applyFont="1" applyProtection="1"/>
    <xf numFmtId="0" fontId="0" fillId="0" borderId="13" xfId="0" applyBorder="1" applyProtection="1"/>
    <xf numFmtId="0" fontId="10" fillId="2" borderId="1" xfId="0" applyFont="1" applyFill="1" applyBorder="1" applyAlignment="1" applyProtection="1">
      <alignment horizontal="center"/>
    </xf>
    <xf numFmtId="0" fontId="10" fillId="2" borderId="1" xfId="0" applyFont="1" applyFill="1" applyBorder="1" applyAlignment="1" applyProtection="1">
      <alignment horizontal="center"/>
    </xf>
    <xf numFmtId="0" fontId="11" fillId="0" borderId="0" xfId="0" applyFont="1" applyAlignment="1" applyProtection="1">
      <alignment horizontal="center"/>
    </xf>
    <xf numFmtId="0" fontId="26" fillId="12" borderId="1" xfId="0" applyFont="1" applyFill="1" applyBorder="1" applyProtection="1"/>
    <xf numFmtId="0" fontId="6" fillId="7" borderId="1" xfId="0" applyFont="1" applyFill="1" applyBorder="1" applyAlignment="1" applyProtection="1">
      <alignment horizontal="left"/>
    </xf>
    <xf numFmtId="2" fontId="6" fillId="7" borderId="1" xfId="0" applyNumberFormat="1" applyFont="1" applyFill="1" applyBorder="1" applyProtection="1"/>
    <xf numFmtId="0" fontId="6" fillId="2" borderId="1" xfId="0" applyFont="1" applyFill="1" applyBorder="1" applyAlignment="1" applyProtection="1">
      <alignment horizontal="left"/>
    </xf>
    <xf numFmtId="2" fontId="6" fillId="2" borderId="1" xfId="0" applyNumberFormat="1" applyFont="1" applyFill="1" applyBorder="1" applyProtection="1"/>
    <xf numFmtId="0" fontId="12" fillId="2" borderId="1" xfId="0" applyFont="1" applyFill="1" applyBorder="1" applyAlignment="1" applyProtection="1">
      <alignment horizontal="center"/>
    </xf>
    <xf numFmtId="0" fontId="12" fillId="2" borderId="1" xfId="0" applyFont="1" applyFill="1" applyBorder="1" applyAlignment="1" applyProtection="1">
      <alignment horizontal="left"/>
    </xf>
    <xf numFmtId="0" fontId="13" fillId="2" borderId="1" xfId="0" applyFont="1" applyFill="1" applyBorder="1" applyAlignment="1" applyProtection="1">
      <alignment horizontal="center"/>
    </xf>
    <xf numFmtId="0" fontId="32" fillId="2" borderId="1" xfId="0" applyFont="1" applyFill="1" applyBorder="1" applyAlignment="1" applyProtection="1">
      <alignment horizontal="left"/>
    </xf>
    <xf numFmtId="0" fontId="33" fillId="0" borderId="10" xfId="0" applyFont="1" applyBorder="1" applyProtection="1"/>
    <xf numFmtId="2" fontId="34" fillId="2" borderId="1" xfId="0" applyNumberFormat="1" applyFont="1" applyFill="1" applyBorder="1" applyProtection="1"/>
    <xf numFmtId="0" fontId="33" fillId="0" borderId="0" xfId="0" applyFont="1" applyProtection="1"/>
    <xf numFmtId="0" fontId="27" fillId="0" borderId="0" xfId="0" applyFont="1" applyAlignment="1" applyProtection="1">
      <alignment vertical="center"/>
    </xf>
    <xf numFmtId="0" fontId="14" fillId="0" borderId="0" xfId="0" applyFont="1" applyProtection="1"/>
    <xf numFmtId="0" fontId="8" fillId="2" borderId="0" xfId="0" applyFont="1" applyFill="1" applyAlignment="1" applyProtection="1">
      <alignment horizontal="center"/>
    </xf>
    <xf numFmtId="0" fontId="15" fillId="0" borderId="1" xfId="0" applyFont="1" applyBorder="1" applyAlignment="1" applyProtection="1">
      <alignment horizontal="center"/>
    </xf>
    <xf numFmtId="0" fontId="7" fillId="0" borderId="1" xfId="0" applyFont="1" applyBorder="1" applyAlignment="1" applyProtection="1">
      <alignment horizontal="center" wrapText="1"/>
    </xf>
    <xf numFmtId="0" fontId="0" fillId="0" borderId="6" xfId="0" applyBorder="1" applyProtection="1"/>
    <xf numFmtId="0" fontId="0" fillId="0" borderId="4" xfId="0" applyBorder="1" applyProtection="1"/>
    <xf numFmtId="0" fontId="7" fillId="2" borderId="1" xfId="0" applyFont="1" applyFill="1" applyBorder="1" applyProtection="1"/>
    <xf numFmtId="0" fontId="0" fillId="0" borderId="8" xfId="0" applyBorder="1" applyProtection="1"/>
    <xf numFmtId="0" fontId="0" fillId="0" borderId="9" xfId="0" applyBorder="1" applyProtection="1"/>
    <xf numFmtId="0" fontId="0" fillId="2" borderId="1" xfId="0" applyFill="1" applyBorder="1" applyProtection="1"/>
    <xf numFmtId="9" fontId="7" fillId="2" borderId="1" xfId="0" applyNumberFormat="1" applyFont="1" applyFill="1" applyBorder="1" applyProtection="1"/>
    <xf numFmtId="0" fontId="15" fillId="2" borderId="1" xfId="0" applyFont="1" applyFill="1" applyBorder="1" applyProtection="1"/>
    <xf numFmtId="0" fontId="7" fillId="2" borderId="1" xfId="0" applyFont="1" applyFill="1" applyBorder="1" applyAlignment="1" applyProtection="1">
      <alignment horizontal="center"/>
    </xf>
    <xf numFmtId="0" fontId="7" fillId="0" borderId="1" xfId="0" applyFont="1" applyBorder="1" applyAlignment="1" applyProtection="1">
      <alignment horizontal="center"/>
    </xf>
    <xf numFmtId="4" fontId="7" fillId="2" borderId="1" xfId="0" applyNumberFormat="1" applyFont="1" applyFill="1" applyBorder="1" applyProtection="1"/>
    <xf numFmtId="0" fontId="7" fillId="2" borderId="0" xfId="0" applyFont="1" applyFill="1" applyProtection="1"/>
    <xf numFmtId="9" fontId="7" fillId="2" borderId="0" xfId="0" applyNumberFormat="1" applyFont="1" applyFill="1" applyProtection="1"/>
    <xf numFmtId="9" fontId="0" fillId="0" borderId="0" xfId="0" applyNumberFormat="1" applyProtection="1"/>
    <xf numFmtId="0" fontId="15" fillId="2" borderId="0" xfId="0" applyFont="1" applyFill="1" applyProtection="1"/>
    <xf numFmtId="0" fontId="15" fillId="0" borderId="0" xfId="0" applyFont="1" applyProtection="1"/>
    <xf numFmtId="164" fontId="7" fillId="2" borderId="0" xfId="0" applyNumberFormat="1" applyFont="1" applyFill="1" applyAlignment="1" applyProtection="1">
      <alignment horizontal="left"/>
    </xf>
    <xf numFmtId="0" fontId="16" fillId="0" borderId="0" xfId="0" applyFont="1" applyAlignment="1" applyProtection="1">
      <alignment wrapText="1"/>
    </xf>
    <xf numFmtId="164" fontId="7" fillId="2" borderId="0" xfId="0" applyNumberFormat="1" applyFont="1" applyFill="1" applyProtection="1"/>
    <xf numFmtId="0" fontId="16" fillId="0" borderId="0" xfId="0" applyFont="1" applyAlignment="1" applyProtection="1">
      <alignment horizontal="center" wrapText="1"/>
    </xf>
    <xf numFmtId="0" fontId="17" fillId="0" borderId="0" xfId="0" applyFont="1" applyProtection="1"/>
    <xf numFmtId="0" fontId="18" fillId="0" borderId="0" xfId="0" applyFont="1" applyProtection="1"/>
    <xf numFmtId="164" fontId="18" fillId="0" borderId="0" xfId="0" applyNumberFormat="1" applyFont="1" applyProtection="1"/>
    <xf numFmtId="0" fontId="17" fillId="0" borderId="0" xfId="0" applyFont="1" applyAlignment="1" applyProtection="1">
      <alignment horizontal="left"/>
    </xf>
    <xf numFmtId="2" fontId="18" fillId="0" borderId="0" xfId="0" applyNumberFormat="1" applyFont="1" applyAlignment="1" applyProtection="1">
      <alignment horizontal="left"/>
    </xf>
    <xf numFmtId="2" fontId="18" fillId="0" borderId="0" xfId="0" applyNumberFormat="1" applyFont="1" applyProtection="1"/>
    <xf numFmtId="2" fontId="17" fillId="0" borderId="0" xfId="0" applyNumberFormat="1" applyFont="1" applyAlignment="1" applyProtection="1">
      <alignment horizontal="left"/>
    </xf>
    <xf numFmtId="0" fontId="20" fillId="3" borderId="2" xfId="0" applyFont="1" applyFill="1" applyBorder="1" applyAlignment="1" applyProtection="1">
      <alignment horizontal="center"/>
    </xf>
    <xf numFmtId="0" fontId="19" fillId="8" borderId="1" xfId="0" applyFont="1" applyFill="1" applyBorder="1" applyProtection="1"/>
    <xf numFmtId="0" fontId="0" fillId="9" borderId="1" xfId="0" applyFill="1" applyBorder="1" applyAlignment="1" applyProtection="1">
      <alignment horizontal="center" vertical="center"/>
    </xf>
    <xf numFmtId="0" fontId="0" fillId="10" borderId="1" xfId="0" applyFill="1" applyBorder="1" applyProtection="1"/>
    <xf numFmtId="3" fontId="21" fillId="10" borderId="1" xfId="0" applyNumberFormat="1" applyFont="1" applyFill="1" applyBorder="1" applyAlignment="1" applyProtection="1">
      <alignment vertical="center" wrapText="1"/>
    </xf>
    <xf numFmtId="3" fontId="0" fillId="10" borderId="1" xfId="0" applyNumberFormat="1" applyFill="1" applyBorder="1" applyProtection="1"/>
    <xf numFmtId="0" fontId="0" fillId="0" borderId="5" xfId="0" applyBorder="1" applyProtection="1"/>
    <xf numFmtId="3" fontId="0" fillId="0" borderId="1" xfId="0" applyNumberFormat="1" applyBorder="1" applyProtection="1"/>
    <xf numFmtId="0" fontId="0" fillId="11" borderId="1" xfId="0" applyFill="1" applyBorder="1" applyProtection="1"/>
    <xf numFmtId="3" fontId="0" fillId="2" borderId="1" xfId="0" applyNumberFormat="1" applyFill="1" applyBorder="1" applyProtection="1"/>
    <xf numFmtId="0" fontId="22" fillId="11" borderId="1" xfId="0" applyFont="1" applyFill="1" applyBorder="1" applyAlignment="1" applyProtection="1">
      <alignment horizontal="center"/>
    </xf>
    <xf numFmtId="0" fontId="0" fillId="0" borderId="6" xfId="0" applyBorder="1" applyProtection="1"/>
    <xf numFmtId="0" fontId="0" fillId="0" borderId="4" xfId="0" applyBorder="1" applyProtection="1"/>
    <xf numFmtId="0" fontId="0" fillId="0" borderId="7" xfId="0" applyBorder="1" applyProtection="1"/>
    <xf numFmtId="0" fontId="0" fillId="0" borderId="3" xfId="0" applyBorder="1" applyProtection="1"/>
    <xf numFmtId="0" fontId="0" fillId="0" borderId="8" xfId="0" applyBorder="1" applyProtection="1"/>
    <xf numFmtId="0" fontId="0" fillId="0" borderId="2" xfId="0" applyBorder="1" applyProtection="1"/>
    <xf numFmtId="0" fontId="0" fillId="0" borderId="9" xfId="0" applyBorder="1" applyProtection="1"/>
    <xf numFmtId="0" fontId="6" fillId="3" borderId="1" xfId="0" applyFont="1" applyFill="1" applyBorder="1" applyAlignment="1" applyProtection="1">
      <alignment horizontal="center"/>
    </xf>
    <xf numFmtId="0" fontId="9" fillId="3" borderId="1" xfId="0" applyFont="1" applyFill="1" applyBorder="1" applyAlignment="1" applyProtection="1">
      <alignment horizontal="center"/>
    </xf>
    <xf numFmtId="0" fontId="7" fillId="3" borderId="1" xfId="0" applyFont="1" applyFill="1" applyBorder="1" applyAlignment="1" applyProtection="1">
      <alignment horizontal="center" wrapText="1"/>
    </xf>
    <xf numFmtId="0" fontId="0" fillId="0" borderId="5" xfId="0" applyBorder="1" applyProtection="1"/>
    <xf numFmtId="0" fontId="7" fillId="3" borderId="1" xfId="0" applyFont="1" applyFill="1" applyBorder="1" applyProtection="1"/>
  </cellXfs>
  <cellStyles count="3">
    <cellStyle name="Hyperlink" xfId="2" builtinId="8"/>
    <cellStyle name="Hyperlink 1" xfId="1" xr:uid="{00000000-0005-0000-0000-000001000000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548235"/>
      <rgbColor rgb="FF800080"/>
      <rgbColor rgb="FF0070C0"/>
      <rgbColor rgb="FFADB9CA"/>
      <rgbColor rgb="FF808080"/>
      <rgbColor rgb="FF9999FF"/>
      <rgbColor rgb="FF993366"/>
      <rgbColor rgb="FFFFF2CC"/>
      <rgbColor rgb="FFD9EAF7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CFFCC"/>
      <rgbColor rgb="FFFFE699"/>
      <rgbColor rgb="FF9DC3E6"/>
      <rgbColor rgb="FFFF99CC"/>
      <rgbColor rgb="FFCC99FF"/>
      <rgbColor rgb="FFFBE5D6"/>
      <rgbColor rgb="FF3366FF"/>
      <rgbColor rgb="FF33CCCC"/>
      <rgbColor rgb="FF92D050"/>
      <rgbColor rgb="FFFFC000"/>
      <rgbColor rgb="FFFF9900"/>
      <rgbColor rgb="FFFF6600"/>
      <rgbColor rgb="FF666699"/>
      <rgbColor rgb="FF969696"/>
      <rgbColor rgb="FF003366"/>
      <rgbColor rgb="FF339966"/>
      <rgbColor rgb="FF181717"/>
      <rgbColor rgb="FF333300"/>
      <rgbColor rgb="FF993300"/>
      <rgbColor rgb="FF993366"/>
      <rgbColor rgb="FF1F4E78"/>
      <rgbColor rgb="FF38562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lxspac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N174"/>
  <sheetViews>
    <sheetView tabSelected="1" zoomScale="70" zoomScaleNormal="70" workbookViewId="0">
      <selection activeCell="J7" sqref="J7"/>
    </sheetView>
  </sheetViews>
  <sheetFormatPr defaultColWidth="8.7109375" defaultRowHeight="15" customHeight="1" x14ac:dyDescent="0.25"/>
  <cols>
    <col min="1" max="1" width="7.28515625" style="6" customWidth="1"/>
    <col min="2" max="2" width="58.7109375" style="6" customWidth="1"/>
    <col min="3" max="3" width="38.28515625" style="6" customWidth="1"/>
    <col min="4" max="4" width="16.42578125" style="6" customWidth="1"/>
    <col min="5" max="5" width="22.42578125" style="6" customWidth="1"/>
    <col min="6" max="6" width="26.28515625" style="6" customWidth="1"/>
    <col min="7" max="7" width="14" style="6" customWidth="1"/>
    <col min="8" max="8" width="18" style="6" customWidth="1"/>
    <col min="9" max="9" width="20" style="6" customWidth="1"/>
    <col min="10" max="10" width="11.85546875" style="6" customWidth="1"/>
    <col min="11" max="11" width="12.7109375" style="6" customWidth="1"/>
    <col min="12" max="18" width="8.7109375" style="6"/>
    <col min="19" max="19" width="9.85546875" style="6" customWidth="1"/>
    <col min="20" max="20" width="10.7109375" style="6" customWidth="1"/>
    <col min="21" max="37" width="8.7109375" style="6"/>
    <col min="38" max="40" width="11.5703125" style="6" hidden="1" customWidth="1"/>
    <col min="41" max="16384" width="8.7109375" style="6"/>
  </cols>
  <sheetData>
    <row r="1" spans="2:13" ht="18" customHeight="1" x14ac:dyDescent="0.35">
      <c r="B1" s="3" t="s">
        <v>0</v>
      </c>
      <c r="C1" s="1">
        <v>1</v>
      </c>
      <c r="D1" s="4" t="s">
        <v>82</v>
      </c>
      <c r="E1" s="5"/>
      <c r="F1" s="5"/>
    </row>
    <row r="2" spans="2:13" ht="19.5" customHeight="1" x14ac:dyDescent="0.35">
      <c r="B2" s="3" t="s">
        <v>1</v>
      </c>
      <c r="C2" s="1">
        <v>31880</v>
      </c>
      <c r="D2" s="4"/>
      <c r="E2" s="5"/>
      <c r="F2" s="5"/>
    </row>
    <row r="3" spans="2:13" ht="25.5" customHeight="1" x14ac:dyDescent="0.35">
      <c r="B3" s="3" t="s">
        <v>2</v>
      </c>
      <c r="C3" s="1">
        <v>0</v>
      </c>
      <c r="D3" s="4"/>
      <c r="E3" s="5"/>
      <c r="F3" s="5"/>
    </row>
    <row r="4" spans="2:13" ht="22.5" customHeight="1" x14ac:dyDescent="0.35">
      <c r="B4" s="3" t="s">
        <v>3</v>
      </c>
      <c r="C4" s="1">
        <v>0</v>
      </c>
      <c r="D4" s="4"/>
      <c r="E4" s="5"/>
      <c r="F4" s="5"/>
    </row>
    <row r="5" spans="2:13" ht="22.5" customHeight="1" x14ac:dyDescent="0.35">
      <c r="B5" s="3" t="s">
        <v>4</v>
      </c>
      <c r="C5" s="2">
        <v>46023</v>
      </c>
      <c r="D5" s="4"/>
      <c r="E5" s="5"/>
      <c r="F5" s="5"/>
    </row>
    <row r="6" spans="2:13" ht="20.25" customHeight="1" x14ac:dyDescent="0.35">
      <c r="B6" s="3" t="s">
        <v>5</v>
      </c>
      <c r="C6" s="2">
        <v>27947</v>
      </c>
    </row>
    <row r="7" spans="2:13" ht="24" customHeight="1" x14ac:dyDescent="0.35">
      <c r="B7" s="3" t="s">
        <v>6</v>
      </c>
      <c r="C7" s="2">
        <v>35065</v>
      </c>
      <c r="E7" s="7" t="s">
        <v>48</v>
      </c>
      <c r="F7" s="7"/>
    </row>
    <row r="9" spans="2:13" ht="20.25" customHeight="1" x14ac:dyDescent="0.35">
      <c r="B9" s="8"/>
      <c r="C9" s="9"/>
    </row>
    <row r="10" spans="2:13" ht="20.25" customHeight="1" x14ac:dyDescent="0.35">
      <c r="B10" s="8" t="s">
        <v>7</v>
      </c>
      <c r="C10" s="10">
        <f>IF(OR($C$1="",$C$5=""),"",IF(AND(MONTH(IF(ISNUMBER($C$5),$C$5,IFERROR(DATEVALUE($C$5),"")))&gt;=6,MONTH(IF(ISNUMBER($C$5),$C$5,IFERROR(DATEVALUE($C$5),"")))&lt;=11),INDEX($E$86:$E$128,2*$C$1-1),0))</f>
        <v>0</v>
      </c>
    </row>
    <row r="11" spans="2:13" ht="61.5" customHeight="1" x14ac:dyDescent="0.7">
      <c r="B11" s="11" t="s">
        <v>79</v>
      </c>
      <c r="C11" s="12"/>
      <c r="D11" s="13"/>
      <c r="E11" s="14"/>
    </row>
    <row r="12" spans="2:13" ht="20.25" customHeight="1" x14ac:dyDescent="0.35">
      <c r="B12" s="15" t="s">
        <v>8</v>
      </c>
      <c r="C12" s="16" t="str">
        <f>DATEDIF(C7,C5+1,"Y") &amp; " Years, " &amp; DATEDIF(C7,C5+1,"YM") &amp; " Months, " &amp; DATEDIF(C7,C5+1,"MD") &amp; " Days"</f>
        <v>30 Years, 0 Months, 1 Days</v>
      </c>
      <c r="D12" s="6">
        <f>IF(OR(C5="",C7=""),"",DATEDIF(C7,C5,"y") + IF(DATEDIF(C7,C5,"ym")&gt;=6,1,0))</f>
        <v>30</v>
      </c>
      <c r="E12" s="17"/>
      <c r="F12" s="14"/>
      <c r="G12" s="14"/>
      <c r="H12" s="14"/>
      <c r="I12" s="14"/>
      <c r="J12" s="14"/>
      <c r="K12" s="14"/>
      <c r="L12" s="14"/>
      <c r="M12" s="18"/>
    </row>
    <row r="13" spans="2:13" ht="20.25" customHeight="1" x14ac:dyDescent="0.35">
      <c r="B13" s="15" t="s">
        <v>9</v>
      </c>
      <c r="C13" s="16" t="str">
        <f>DATEDIF(C6,C5+1,"Y") &amp; " Years, " &amp; DATEDIF(C6,C5+1,"YM") &amp; " Months, " &amp; DATEDIF(C6,C5+1,"MD") &amp; " Days"</f>
        <v>49 Years, 5 Months, 27 Days</v>
      </c>
      <c r="D13" s="6">
        <f>IF(OR(C5="",C6=""),"",DATEDIF(C6,C5,"y") + IF(OR(DATEDIF(C6,C5,"ym")&gt;0, DATEDIF(C6,C5,"md")&gt;0),1,0))</f>
        <v>50</v>
      </c>
    </row>
    <row r="14" spans="2:13" ht="20.25" customHeight="1" x14ac:dyDescent="0.35">
      <c r="B14" s="15"/>
      <c r="C14" s="19"/>
    </row>
    <row r="15" spans="2:13" ht="17.25" customHeight="1" x14ac:dyDescent="0.3">
      <c r="B15" s="20" t="s">
        <v>10</v>
      </c>
      <c r="C15" s="21">
        <f>D31</f>
        <v>22316</v>
      </c>
    </row>
    <row r="16" spans="2:13" ht="22.5" customHeight="1" x14ac:dyDescent="0.3">
      <c r="B16" s="20" t="s">
        <v>11</v>
      </c>
      <c r="C16" s="21">
        <f>D32</f>
        <v>14505.4</v>
      </c>
    </row>
    <row r="17" spans="2:13" ht="20.25" customHeight="1" x14ac:dyDescent="0.3">
      <c r="B17" s="20" t="s">
        <v>12</v>
      </c>
      <c r="C17" s="21">
        <f>D33</f>
        <v>7810.6</v>
      </c>
    </row>
    <row r="18" spans="2:13" ht="19.5" customHeight="1" x14ac:dyDescent="0.3">
      <c r="B18" s="20" t="s">
        <v>13</v>
      </c>
      <c r="C18" s="21">
        <f>D34</f>
        <v>1716416.84088</v>
      </c>
    </row>
    <row r="19" spans="2:13" ht="20.25" customHeight="1" x14ac:dyDescent="0.3">
      <c r="B19" s="20" t="s">
        <v>14</v>
      </c>
      <c r="C19" s="21">
        <f>D35</f>
        <v>3843.5363624612496</v>
      </c>
    </row>
    <row r="20" spans="2:13" ht="21" customHeight="1" x14ac:dyDescent="0.3">
      <c r="B20" s="20" t="s">
        <v>15</v>
      </c>
      <c r="C20" s="21">
        <f>IF(AND(C1&gt;=1,C1&lt;=15),F74,IF(AND(C1&gt;=16,C1&lt;=22),F75,0))</f>
        <v>4532.9375</v>
      </c>
      <c r="D20" s="22"/>
    </row>
    <row r="21" spans="2:13" ht="21" customHeight="1" x14ac:dyDescent="0.3">
      <c r="B21" s="20" t="s">
        <v>16</v>
      </c>
      <c r="C21" s="21">
        <f>C19+C20</f>
        <v>8376.4738624612492</v>
      </c>
    </row>
    <row r="22" spans="2:13" ht="15" customHeight="1" x14ac:dyDescent="0.35">
      <c r="B22" s="23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</row>
    <row r="23" spans="2:13" ht="15" customHeight="1" x14ac:dyDescent="0.35">
      <c r="B23" s="24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</row>
    <row r="24" spans="2:13" ht="15" customHeight="1" x14ac:dyDescent="0.25">
      <c r="B24" s="26"/>
      <c r="C24" s="27"/>
      <c r="D24" s="28"/>
      <c r="E24" s="26"/>
      <c r="F24" s="29"/>
      <c r="G24" s="29"/>
      <c r="H24" s="29"/>
      <c r="I24" s="29"/>
      <c r="J24" s="29"/>
      <c r="K24" s="29"/>
      <c r="L24" s="29"/>
      <c r="M24" s="27"/>
    </row>
    <row r="25" spans="2:13" ht="15" customHeight="1" x14ac:dyDescent="0.25">
      <c r="B25" s="30" t="s">
        <v>17</v>
      </c>
      <c r="C25" s="27"/>
      <c r="D25" s="31">
        <f>C2+C3+C10</f>
        <v>31880</v>
      </c>
      <c r="E25" s="32" t="s">
        <v>18</v>
      </c>
      <c r="F25" s="14"/>
      <c r="G25" s="14"/>
      <c r="H25" s="14"/>
      <c r="I25" s="14"/>
      <c r="J25" s="14"/>
      <c r="K25" s="14"/>
      <c r="L25" s="14"/>
      <c r="M25" s="18"/>
    </row>
    <row r="26" spans="2:13" ht="15" customHeight="1" x14ac:dyDescent="0.25">
      <c r="B26" s="30" t="s">
        <v>19</v>
      </c>
      <c r="C26" s="27"/>
      <c r="D26" s="33">
        <f>IF(OR(C5="",C7=""),"",MIN(30,DATEDIF(C7,C5,"y")+IF(DATEDIF(C7,C5,"ym")&gt;=6,1,0)))</f>
        <v>30</v>
      </c>
      <c r="E26" s="17" t="s">
        <v>20</v>
      </c>
      <c r="F26" s="14"/>
      <c r="G26" s="14"/>
      <c r="H26" s="14"/>
      <c r="I26" s="14"/>
      <c r="J26" s="14"/>
      <c r="K26" s="14"/>
      <c r="L26" s="14"/>
      <c r="M26" s="18"/>
    </row>
    <row r="27" spans="2:13" ht="15" customHeight="1" x14ac:dyDescent="0.25">
      <c r="B27" s="30" t="s">
        <v>21</v>
      </c>
      <c r="C27" s="27"/>
      <c r="D27" s="34">
        <f>IFERROR(VLOOKUP(D13, $L$30:$M$70, 2, FALSE), "")</f>
        <v>18.312899999999999</v>
      </c>
      <c r="E27" s="35" t="s">
        <v>22</v>
      </c>
      <c r="F27" s="14"/>
      <c r="G27" s="14"/>
      <c r="H27" s="14"/>
      <c r="I27" s="14"/>
      <c r="J27" s="14"/>
      <c r="K27" s="14"/>
      <c r="L27" s="14"/>
      <c r="M27" s="18"/>
    </row>
    <row r="28" spans="2:13" ht="15" customHeight="1" x14ac:dyDescent="0.25">
      <c r="B28" s="30" t="s">
        <v>23</v>
      </c>
      <c r="C28" s="27"/>
      <c r="D28" s="36">
        <f>C4</f>
        <v>0</v>
      </c>
      <c r="L28" s="37" t="s">
        <v>24</v>
      </c>
      <c r="M28" s="38" t="s">
        <v>25</v>
      </c>
    </row>
    <row r="29" spans="2:13" ht="24.75" customHeight="1" x14ac:dyDescent="0.3">
      <c r="B29" s="39" t="s">
        <v>26</v>
      </c>
      <c r="C29" s="29"/>
      <c r="D29" s="27"/>
      <c r="F29" s="40" t="s">
        <v>27</v>
      </c>
      <c r="G29" s="25"/>
      <c r="H29" s="25"/>
      <c r="J29" s="41"/>
      <c r="L29" s="42"/>
      <c r="M29" s="42"/>
    </row>
    <row r="30" spans="2:13" ht="15" customHeight="1" x14ac:dyDescent="0.25">
      <c r="B30" s="43" t="s">
        <v>28</v>
      </c>
      <c r="C30" s="29"/>
      <c r="D30" s="27"/>
      <c r="F30" s="44" t="s">
        <v>28</v>
      </c>
      <c r="G30" s="44"/>
      <c r="H30" s="44"/>
      <c r="I30" s="45"/>
      <c r="J30" s="14"/>
      <c r="K30" s="14"/>
      <c r="L30" s="46">
        <v>20</v>
      </c>
      <c r="M30" s="46">
        <v>40.504300000000001</v>
      </c>
    </row>
    <row r="31" spans="2:13" ht="15" customHeight="1" x14ac:dyDescent="0.25">
      <c r="B31" s="47" t="s">
        <v>10</v>
      </c>
      <c r="C31" s="27"/>
      <c r="D31" s="48">
        <f>J48</f>
        <v>22316</v>
      </c>
      <c r="F31" s="47" t="s">
        <v>10</v>
      </c>
      <c r="G31" s="27"/>
      <c r="H31" s="48">
        <f>D31</f>
        <v>22316</v>
      </c>
      <c r="I31" s="41"/>
      <c r="L31" s="46">
        <v>21</v>
      </c>
      <c r="M31" s="46">
        <v>39.734099999999998</v>
      </c>
    </row>
    <row r="32" spans="2:13" ht="15" customHeight="1" x14ac:dyDescent="0.25">
      <c r="B32" s="49" t="s">
        <v>11</v>
      </c>
      <c r="C32" s="27"/>
      <c r="D32" s="50">
        <f>J49</f>
        <v>14505.4</v>
      </c>
      <c r="F32" s="49" t="s">
        <v>11</v>
      </c>
      <c r="G32" s="27"/>
      <c r="H32" s="50">
        <f>D32</f>
        <v>14505.4</v>
      </c>
      <c r="I32" s="41"/>
      <c r="L32" s="46">
        <v>22</v>
      </c>
      <c r="M32" s="46">
        <v>38.965299999999999</v>
      </c>
    </row>
    <row r="33" spans="2:13" ht="15" customHeight="1" x14ac:dyDescent="0.25">
      <c r="B33" s="49" t="s">
        <v>12</v>
      </c>
      <c r="C33" s="27"/>
      <c r="D33" s="50">
        <f>J50</f>
        <v>7810.6</v>
      </c>
      <c r="F33" s="49" t="s">
        <v>12</v>
      </c>
      <c r="G33" s="27"/>
      <c r="H33" s="50">
        <f>D33</f>
        <v>7810.6</v>
      </c>
      <c r="L33" s="46">
        <v>23</v>
      </c>
      <c r="M33" s="46">
        <v>38.197400000000002</v>
      </c>
    </row>
    <row r="34" spans="2:13" ht="15" customHeight="1" x14ac:dyDescent="0.25">
      <c r="B34" s="49" t="s">
        <v>13</v>
      </c>
      <c r="C34" s="27"/>
      <c r="D34" s="50">
        <f>J51</f>
        <v>1716416.84088</v>
      </c>
      <c r="F34" s="49" t="s">
        <v>13</v>
      </c>
      <c r="G34" s="27"/>
      <c r="H34" s="50">
        <f>D34</f>
        <v>1716416.84088</v>
      </c>
      <c r="L34" s="46">
        <v>24</v>
      </c>
      <c r="M34" s="46">
        <v>37.430700000000002</v>
      </c>
    </row>
    <row r="35" spans="2:13" ht="15" customHeight="1" x14ac:dyDescent="0.25">
      <c r="B35" s="51" t="s">
        <v>14</v>
      </c>
      <c r="C35" s="27"/>
      <c r="D35" s="50">
        <f>G71</f>
        <v>3843.5363624612496</v>
      </c>
      <c r="F35" s="52" t="s">
        <v>14</v>
      </c>
      <c r="G35" s="27"/>
      <c r="H35" s="50">
        <f>G71</f>
        <v>3843.5363624612496</v>
      </c>
      <c r="L35" s="46">
        <v>25</v>
      </c>
      <c r="M35" s="46">
        <v>36.665100000000002</v>
      </c>
    </row>
    <row r="36" spans="2:13" ht="15" customHeight="1" x14ac:dyDescent="0.25">
      <c r="B36" s="53" t="s">
        <v>15</v>
      </c>
      <c r="C36" s="27"/>
      <c r="D36" s="50">
        <f>F75</f>
        <v>3626.35</v>
      </c>
      <c r="F36" s="53" t="s">
        <v>15</v>
      </c>
      <c r="G36" s="27"/>
      <c r="H36" s="50">
        <f>F74</f>
        <v>4532.9375</v>
      </c>
      <c r="L36" s="46">
        <v>26</v>
      </c>
      <c r="M36" s="46">
        <v>35.900599999999997</v>
      </c>
    </row>
    <row r="37" spans="2:13" ht="15" customHeight="1" x14ac:dyDescent="0.25">
      <c r="B37" s="54" t="s">
        <v>16</v>
      </c>
      <c r="C37" s="55"/>
      <c r="D37" s="56">
        <f>SUM(D35:D36)</f>
        <v>7469.8863624612495</v>
      </c>
      <c r="E37" s="57"/>
      <c r="F37" s="54" t="s">
        <v>16</v>
      </c>
      <c r="G37" s="55"/>
      <c r="H37" s="56">
        <f>SUM(H35:H36)</f>
        <v>8376.4738624612492</v>
      </c>
      <c r="L37" s="46">
        <v>27</v>
      </c>
      <c r="M37" s="46">
        <v>35.1372</v>
      </c>
    </row>
    <row r="38" spans="2:13" ht="15" customHeight="1" x14ac:dyDescent="0.25">
      <c r="L38" s="46">
        <v>28</v>
      </c>
      <c r="M38" s="46">
        <v>34.375</v>
      </c>
    </row>
    <row r="39" spans="2:13" ht="15" customHeight="1" x14ac:dyDescent="0.25">
      <c r="B39" s="58"/>
      <c r="L39" s="46">
        <v>29</v>
      </c>
      <c r="M39" s="46">
        <v>33.6143</v>
      </c>
    </row>
    <row r="40" spans="2:13" ht="15" customHeight="1" x14ac:dyDescent="0.25">
      <c r="B40" s="58"/>
      <c r="L40" s="46">
        <v>30</v>
      </c>
      <c r="M40" s="46">
        <v>32.807099999999998</v>
      </c>
    </row>
    <row r="41" spans="2:13" ht="26.25" customHeight="1" x14ac:dyDescent="0.4">
      <c r="B41" s="59"/>
      <c r="C41" s="59"/>
      <c r="D41" s="59"/>
      <c r="E41" s="59"/>
      <c r="L41" s="46">
        <v>31</v>
      </c>
      <c r="M41" s="46">
        <v>32.0974</v>
      </c>
    </row>
    <row r="42" spans="2:13" ht="15" customHeight="1" x14ac:dyDescent="0.25">
      <c r="L42" s="46">
        <v>32</v>
      </c>
      <c r="M42" s="46">
        <v>31.341200000000001</v>
      </c>
    </row>
    <row r="43" spans="2:13" ht="15" customHeight="1" x14ac:dyDescent="0.25">
      <c r="L43" s="46">
        <v>33</v>
      </c>
      <c r="M43" s="46">
        <v>30.5869</v>
      </c>
    </row>
    <row r="44" spans="2:13" ht="15" customHeight="1" x14ac:dyDescent="0.25">
      <c r="L44" s="46">
        <v>34</v>
      </c>
      <c r="M44" s="46">
        <v>29.834299999999999</v>
      </c>
    </row>
    <row r="45" spans="2:13" ht="20.25" customHeight="1" x14ac:dyDescent="0.3">
      <c r="F45" s="60" t="s">
        <v>30</v>
      </c>
      <c r="G45" s="14"/>
      <c r="H45" s="14"/>
      <c r="I45" s="14"/>
      <c r="J45" s="14"/>
      <c r="L45" s="46">
        <v>35</v>
      </c>
      <c r="M45" s="46">
        <v>28.336200000000002</v>
      </c>
    </row>
    <row r="46" spans="2:13" ht="15" customHeight="1" x14ac:dyDescent="0.25">
      <c r="L46" s="46">
        <v>36</v>
      </c>
      <c r="M46" s="46">
        <v>28.336200000000002</v>
      </c>
    </row>
    <row r="47" spans="2:13" ht="15" customHeight="1" x14ac:dyDescent="0.25">
      <c r="F47" s="61" t="s">
        <v>31</v>
      </c>
      <c r="G47" s="61" t="s">
        <v>32</v>
      </c>
      <c r="H47" s="36"/>
      <c r="I47" s="36"/>
      <c r="J47" s="36"/>
      <c r="L47" s="46">
        <v>37</v>
      </c>
      <c r="M47" s="46">
        <v>27.590800000000002</v>
      </c>
    </row>
    <row r="48" spans="2:13" ht="15" customHeight="1" x14ac:dyDescent="0.25">
      <c r="C48" s="62" t="s">
        <v>33</v>
      </c>
      <c r="D48" s="63"/>
      <c r="E48" s="64"/>
      <c r="F48" s="33">
        <f>D25</f>
        <v>31880</v>
      </c>
      <c r="G48" s="33">
        <f>D26</f>
        <v>30</v>
      </c>
      <c r="H48" s="65">
        <v>7</v>
      </c>
      <c r="I48" s="65">
        <v>300</v>
      </c>
      <c r="J48" s="65">
        <f>F48*G48*H48/I48</f>
        <v>22316</v>
      </c>
      <c r="L48" s="46">
        <v>38</v>
      </c>
      <c r="M48" s="46">
        <v>26.848199999999999</v>
      </c>
    </row>
    <row r="49" spans="3:13" ht="15" customHeight="1" x14ac:dyDescent="0.25">
      <c r="C49" s="66"/>
      <c r="D49" s="25"/>
      <c r="E49" s="67"/>
      <c r="F49" s="68"/>
      <c r="G49" s="68"/>
      <c r="H49" s="65"/>
      <c r="I49" s="69">
        <v>0.65</v>
      </c>
      <c r="J49" s="70">
        <f>J48*65/100</f>
        <v>14505.4</v>
      </c>
      <c r="L49" s="46">
        <v>39</v>
      </c>
      <c r="M49" s="46">
        <v>26.100899999999999</v>
      </c>
    </row>
    <row r="50" spans="3:13" ht="15" customHeight="1" x14ac:dyDescent="0.25">
      <c r="F50" s="71" t="s">
        <v>34</v>
      </c>
      <c r="G50" s="65"/>
      <c r="H50" s="65"/>
      <c r="I50" s="69">
        <v>0.35</v>
      </c>
      <c r="J50" s="65">
        <f>J48*35/100</f>
        <v>7810.6</v>
      </c>
      <c r="L50" s="46">
        <v>40</v>
      </c>
      <c r="M50" s="46">
        <v>25.372800000000002</v>
      </c>
    </row>
    <row r="51" spans="3:13" ht="15" customHeight="1" x14ac:dyDescent="0.25">
      <c r="C51" s="72" t="s">
        <v>35</v>
      </c>
      <c r="D51" s="29"/>
      <c r="E51" s="27"/>
      <c r="F51" s="73">
        <f>D27</f>
        <v>18.312899999999999</v>
      </c>
      <c r="G51" s="65">
        <v>12</v>
      </c>
      <c r="H51" s="65"/>
      <c r="I51" s="65"/>
      <c r="J51" s="70">
        <f>J50*F51*G51</f>
        <v>1716416.84088</v>
      </c>
      <c r="L51" s="46">
        <v>41</v>
      </c>
      <c r="M51" s="46">
        <v>24.640599999999999</v>
      </c>
    </row>
    <row r="52" spans="3:13" ht="15" customHeight="1" x14ac:dyDescent="0.25">
      <c r="L52" s="46">
        <v>42</v>
      </c>
      <c r="M52" s="46">
        <v>23.912600000000001</v>
      </c>
    </row>
    <row r="53" spans="3:13" ht="15" customHeight="1" x14ac:dyDescent="0.25">
      <c r="L53" s="46">
        <v>43</v>
      </c>
      <c r="M53" s="46">
        <v>23.184000000000001</v>
      </c>
    </row>
    <row r="54" spans="3:13" ht="15" customHeight="1" x14ac:dyDescent="0.25">
      <c r="F54" s="74" t="s">
        <v>36</v>
      </c>
      <c r="G54" s="74">
        <f>J49</f>
        <v>14505.4</v>
      </c>
      <c r="L54" s="46">
        <v>44</v>
      </c>
      <c r="M54" s="46">
        <v>22.471299999999999</v>
      </c>
    </row>
    <row r="55" spans="3:13" ht="15" customHeight="1" x14ac:dyDescent="0.25">
      <c r="F55" s="75" t="s">
        <v>80</v>
      </c>
      <c r="G55" s="74">
        <f>G54*15%</f>
        <v>2175.81</v>
      </c>
      <c r="I55" s="76"/>
      <c r="L55" s="46">
        <v>45</v>
      </c>
      <c r="M55" s="46">
        <v>21.7592</v>
      </c>
    </row>
    <row r="56" spans="3:13" ht="15" customHeight="1" x14ac:dyDescent="0.25">
      <c r="C56" s="76"/>
      <c r="F56" s="74"/>
      <c r="G56" s="77">
        <f>G54+G55</f>
        <v>16681.21</v>
      </c>
      <c r="J56" s="78"/>
      <c r="L56" s="46">
        <v>46</v>
      </c>
      <c r="M56" s="46">
        <v>21.053799999999999</v>
      </c>
    </row>
    <row r="57" spans="3:13" ht="15" customHeight="1" x14ac:dyDescent="0.25">
      <c r="C57" s="41"/>
      <c r="F57" s="79"/>
      <c r="G57" s="77"/>
      <c r="H57" s="80"/>
      <c r="I57" s="80"/>
      <c r="J57" s="80"/>
      <c r="K57" s="41"/>
      <c r="L57" s="46">
        <v>47</v>
      </c>
      <c r="M57" s="46">
        <v>20.355499999999999</v>
      </c>
    </row>
    <row r="58" spans="3:13" ht="15" customHeight="1" x14ac:dyDescent="0.25">
      <c r="C58" s="41"/>
      <c r="F58" s="74"/>
      <c r="G58" s="77"/>
      <c r="H58" s="80"/>
      <c r="I58" s="80"/>
      <c r="J58" s="80"/>
      <c r="K58" s="41"/>
      <c r="L58" s="46">
        <v>48</v>
      </c>
      <c r="M58" s="46">
        <v>19.665299999999998</v>
      </c>
    </row>
    <row r="59" spans="3:13" ht="15" customHeight="1" x14ac:dyDescent="0.25">
      <c r="D59" s="78"/>
      <c r="F59" s="74"/>
      <c r="G59" s="74">
        <f>G58*15/100</f>
        <v>0</v>
      </c>
      <c r="H59" s="80"/>
      <c r="I59" s="80"/>
      <c r="J59" s="80"/>
      <c r="K59" s="41"/>
      <c r="L59" s="46">
        <v>49</v>
      </c>
      <c r="M59" s="46">
        <v>18.984100000000002</v>
      </c>
    </row>
    <row r="60" spans="3:13" ht="15" customHeight="1" x14ac:dyDescent="0.25">
      <c r="D60" s="78"/>
      <c r="F60" s="74"/>
      <c r="G60" s="74">
        <f>G59+G58</f>
        <v>0</v>
      </c>
      <c r="H60" s="80"/>
      <c r="I60" s="80"/>
      <c r="J60" s="80"/>
      <c r="K60" s="41"/>
      <c r="L60" s="46">
        <v>50</v>
      </c>
      <c r="M60" s="46">
        <v>18.312899999999999</v>
      </c>
    </row>
    <row r="61" spans="3:13" ht="15" customHeight="1" x14ac:dyDescent="0.25">
      <c r="D61" s="78"/>
      <c r="E61" s="57" t="s">
        <v>78</v>
      </c>
      <c r="F61" s="81" t="s">
        <v>37</v>
      </c>
      <c r="G61" s="74">
        <f>G56*17.5%</f>
        <v>2919.2117499999995</v>
      </c>
      <c r="H61" s="80"/>
      <c r="I61" s="80"/>
      <c r="J61" s="80"/>
      <c r="K61" s="41"/>
      <c r="L61" s="46">
        <v>51</v>
      </c>
      <c r="M61" s="46">
        <v>17.6526</v>
      </c>
    </row>
    <row r="62" spans="3:13" ht="15" customHeight="1" x14ac:dyDescent="0.25">
      <c r="D62" s="78"/>
      <c r="F62" s="74"/>
      <c r="G62" s="74">
        <f>G60+G61</f>
        <v>2919.2117499999995</v>
      </c>
      <c r="H62" s="80"/>
      <c r="I62" s="80"/>
      <c r="J62" s="80"/>
      <c r="K62" s="41"/>
      <c r="L62" s="46">
        <v>52</v>
      </c>
      <c r="M62" s="46">
        <v>17.004999999999999</v>
      </c>
    </row>
    <row r="63" spans="3:13" ht="15" customHeight="1" x14ac:dyDescent="0.25">
      <c r="D63" s="78"/>
      <c r="E63" s="57" t="s">
        <v>78</v>
      </c>
      <c r="F63" s="81" t="s">
        <v>38</v>
      </c>
      <c r="G63" s="74">
        <f>G62*15%</f>
        <v>437.88176249999992</v>
      </c>
      <c r="H63" s="80"/>
      <c r="I63" s="80"/>
      <c r="J63" s="80"/>
      <c r="K63" s="41"/>
      <c r="L63" s="46">
        <v>53</v>
      </c>
      <c r="M63" s="46">
        <v>16.370999999999999</v>
      </c>
    </row>
    <row r="64" spans="3:13" ht="15" customHeight="1" x14ac:dyDescent="0.25">
      <c r="D64" s="78"/>
      <c r="F64" s="74"/>
      <c r="G64" s="74">
        <f>G62+G63</f>
        <v>3357.0935124999996</v>
      </c>
      <c r="H64" s="80"/>
      <c r="I64" s="80"/>
      <c r="J64" s="80"/>
      <c r="K64" s="41"/>
      <c r="L64" s="46">
        <v>54</v>
      </c>
      <c r="M64" s="46">
        <v>15.7517</v>
      </c>
    </row>
    <row r="65" spans="2:13" ht="15" customHeight="1" x14ac:dyDescent="0.25">
      <c r="D65" s="78"/>
      <c r="F65" s="81" t="s">
        <v>81</v>
      </c>
      <c r="G65" s="74">
        <f>G64*7%</f>
        <v>234.99654587500001</v>
      </c>
      <c r="H65" s="80"/>
      <c r="I65" s="80"/>
      <c r="J65" s="80"/>
      <c r="K65" s="41"/>
      <c r="L65" s="46">
        <v>55</v>
      </c>
      <c r="M65" s="46">
        <v>15.1478</v>
      </c>
    </row>
    <row r="66" spans="2:13" ht="15" customHeight="1" x14ac:dyDescent="0.25">
      <c r="D66" s="78"/>
      <c r="F66" s="81"/>
      <c r="G66" s="74">
        <f>G64+G65</f>
        <v>3592.0900583749994</v>
      </c>
      <c r="H66" s="80"/>
      <c r="I66" s="80"/>
      <c r="J66" s="80"/>
      <c r="K66" s="41"/>
      <c r="L66" s="46">
        <v>56</v>
      </c>
      <c r="M66" s="46">
        <v>14.5602</v>
      </c>
    </row>
    <row r="67" spans="2:13" ht="15" customHeight="1" x14ac:dyDescent="0.25">
      <c r="D67" s="78"/>
      <c r="F67" s="81" t="s">
        <v>39</v>
      </c>
      <c r="G67" s="74">
        <f>G66*7%</f>
        <v>251.44630408625</v>
      </c>
      <c r="H67" s="80"/>
      <c r="I67" s="80"/>
      <c r="J67" s="80"/>
      <c r="K67" s="41"/>
      <c r="L67" s="46">
        <v>57</v>
      </c>
      <c r="M67" s="46">
        <v>13.988799999999999</v>
      </c>
    </row>
    <row r="68" spans="2:13" ht="15" customHeight="1" x14ac:dyDescent="0.25">
      <c r="D68" s="78"/>
      <c r="F68" s="81"/>
      <c r="G68" s="74">
        <f>G67+G66</f>
        <v>3843.5363624612496</v>
      </c>
      <c r="H68" s="80"/>
      <c r="I68" s="80"/>
      <c r="J68" s="80"/>
      <c r="K68" s="41"/>
      <c r="L68" s="46">
        <v>58</v>
      </c>
      <c r="M68" s="46">
        <v>13.433999999999999</v>
      </c>
    </row>
    <row r="69" spans="2:13" ht="15" customHeight="1" x14ac:dyDescent="0.25">
      <c r="D69" s="78"/>
      <c r="F69" s="74"/>
      <c r="G69" s="74"/>
      <c r="H69" s="80"/>
      <c r="I69" s="80"/>
      <c r="J69" s="80"/>
      <c r="K69" s="41"/>
      <c r="L69" s="46">
        <v>59</v>
      </c>
      <c r="M69" s="46">
        <v>12.895300000000001</v>
      </c>
    </row>
    <row r="70" spans="2:13" ht="15" customHeight="1" x14ac:dyDescent="0.25">
      <c r="D70" s="78"/>
      <c r="F70" s="74" t="s">
        <v>40</v>
      </c>
      <c r="G70" s="74">
        <f>D28</f>
        <v>0</v>
      </c>
      <c r="H70" s="82"/>
      <c r="I70" s="82"/>
      <c r="J70" s="82"/>
      <c r="K70" s="41"/>
      <c r="L70" s="46">
        <v>60</v>
      </c>
      <c r="M70" s="46">
        <v>12.3719</v>
      </c>
    </row>
    <row r="71" spans="2:13" ht="15" customHeight="1" x14ac:dyDescent="0.25">
      <c r="C71" s="76"/>
      <c r="F71" s="74" t="s">
        <v>41</v>
      </c>
      <c r="G71" s="77">
        <f>G68+G70</f>
        <v>3843.5363624612496</v>
      </c>
    </row>
    <row r="72" spans="2:13" ht="15" customHeight="1" x14ac:dyDescent="0.25">
      <c r="D72" s="78"/>
    </row>
    <row r="73" spans="2:13" ht="15.75" customHeight="1" x14ac:dyDescent="0.25">
      <c r="B73" s="83" t="s">
        <v>42</v>
      </c>
      <c r="C73" s="84"/>
      <c r="D73" s="6" t="s">
        <v>43</v>
      </c>
      <c r="E73" s="85" t="s">
        <v>44</v>
      </c>
      <c r="F73" s="86" t="s">
        <v>45</v>
      </c>
      <c r="G73" s="84"/>
    </row>
    <row r="74" spans="2:13" ht="15.75" customHeight="1" x14ac:dyDescent="0.25">
      <c r="B74" s="84" t="s">
        <v>46</v>
      </c>
      <c r="C74" s="84"/>
      <c r="D74" s="87">
        <f>G54*25/100</f>
        <v>3626.35</v>
      </c>
      <c r="E74" s="88">
        <f>D74*25/100</f>
        <v>906.58749999999998</v>
      </c>
      <c r="F74" s="89">
        <f>SUM(D74:E74)</f>
        <v>4532.9375</v>
      </c>
      <c r="G74" s="84"/>
    </row>
    <row r="75" spans="2:13" ht="15.75" customHeight="1" x14ac:dyDescent="0.25">
      <c r="B75" s="84" t="s">
        <v>47</v>
      </c>
      <c r="C75" s="84"/>
      <c r="D75" s="87">
        <f>G54*20/100</f>
        <v>2901.08</v>
      </c>
      <c r="E75" s="88">
        <f>D75*25/100</f>
        <v>725.27</v>
      </c>
      <c r="F75" s="89">
        <f>SUM(D75:E75)</f>
        <v>3626.35</v>
      </c>
      <c r="G75" s="84"/>
    </row>
    <row r="83" spans="2:37" ht="18.75" customHeight="1" x14ac:dyDescent="0.3">
      <c r="B83" s="90" t="s">
        <v>49</v>
      </c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</row>
    <row r="84" spans="2:37" ht="15" customHeight="1" x14ac:dyDescent="0.25">
      <c r="B84" s="91" t="s">
        <v>50</v>
      </c>
      <c r="C84" s="91" t="s">
        <v>51</v>
      </c>
      <c r="D84" s="91" t="s">
        <v>52</v>
      </c>
      <c r="E84" s="91" t="s">
        <v>53</v>
      </c>
      <c r="F84" s="91" t="s">
        <v>54</v>
      </c>
      <c r="G84" s="91"/>
      <c r="H84" s="91">
        <v>1</v>
      </c>
      <c r="I84" s="91">
        <v>2</v>
      </c>
      <c r="J84" s="91">
        <v>3</v>
      </c>
      <c r="K84" s="91">
        <v>4</v>
      </c>
      <c r="L84" s="91">
        <v>5</v>
      </c>
      <c r="M84" s="91">
        <v>6</v>
      </c>
      <c r="N84" s="91">
        <v>7</v>
      </c>
      <c r="O84" s="91">
        <v>8</v>
      </c>
      <c r="P84" s="91">
        <v>9</v>
      </c>
      <c r="Q84" s="91">
        <v>10</v>
      </c>
      <c r="R84" s="91">
        <v>11</v>
      </c>
      <c r="S84" s="91">
        <v>12</v>
      </c>
      <c r="T84" s="91">
        <v>13</v>
      </c>
      <c r="U84" s="91">
        <v>14</v>
      </c>
      <c r="V84" s="91">
        <v>15</v>
      </c>
      <c r="W84" s="91">
        <v>16</v>
      </c>
      <c r="X84" s="91">
        <v>17</v>
      </c>
      <c r="Y84" s="91">
        <v>18</v>
      </c>
      <c r="Z84" s="91">
        <v>19</v>
      </c>
      <c r="AA84" s="91">
        <v>20</v>
      </c>
      <c r="AB84" s="91">
        <v>21</v>
      </c>
      <c r="AC84" s="91">
        <v>22</v>
      </c>
      <c r="AD84" s="91">
        <v>23</v>
      </c>
      <c r="AE84" s="91">
        <v>24</v>
      </c>
      <c r="AF84" s="91">
        <v>25</v>
      </c>
      <c r="AG84" s="91">
        <v>26</v>
      </c>
      <c r="AH84" s="91">
        <v>27</v>
      </c>
      <c r="AI84" s="91">
        <v>28</v>
      </c>
      <c r="AJ84" s="91">
        <v>29</v>
      </c>
      <c r="AK84" s="91">
        <v>30</v>
      </c>
    </row>
    <row r="85" spans="2:37" ht="15" customHeight="1" x14ac:dyDescent="0.25">
      <c r="B85" s="92" t="s">
        <v>55</v>
      </c>
      <c r="C85" s="93">
        <v>2022</v>
      </c>
      <c r="D85" s="94">
        <v>13550</v>
      </c>
      <c r="E85" s="94">
        <v>430</v>
      </c>
      <c r="F85" s="94">
        <v>26450</v>
      </c>
      <c r="G85" s="94">
        <f t="shared" ref="G85:G128" si="0">D85</f>
        <v>13550</v>
      </c>
      <c r="H85" s="95">
        <f t="shared" ref="H85:H128" si="1">G85+E85*1</f>
        <v>13980</v>
      </c>
      <c r="I85" s="95">
        <f t="shared" ref="I85:I128" si="2">G85+E85*2</f>
        <v>14410</v>
      </c>
      <c r="J85" s="95">
        <f t="shared" ref="J85:J128" si="3">G85+E85*3</f>
        <v>14840</v>
      </c>
      <c r="K85" s="95">
        <f t="shared" ref="K85:K128" si="4">G85+E85*4</f>
        <v>15270</v>
      </c>
      <c r="L85" s="95">
        <f t="shared" ref="L85:L128" si="5">G85+E85*5</f>
        <v>15700</v>
      </c>
      <c r="M85" s="95">
        <f t="shared" ref="M85:M128" si="6">G85+E85*6</f>
        <v>16130</v>
      </c>
      <c r="N85" s="95">
        <f t="shared" ref="N85:N128" si="7">G85+E85*7</f>
        <v>16560</v>
      </c>
      <c r="O85" s="95">
        <f t="shared" ref="O85:O128" si="8">G85+E85*8</f>
        <v>16990</v>
      </c>
      <c r="P85" s="95">
        <f t="shared" ref="P85:P128" si="9">G85+E85*9</f>
        <v>17420</v>
      </c>
      <c r="Q85" s="93">
        <f t="shared" ref="Q85:Q128" si="10">G85+E85*10</f>
        <v>17850</v>
      </c>
      <c r="R85" s="93">
        <f t="shared" ref="R85:R128" si="11">G85+E85*11</f>
        <v>18280</v>
      </c>
      <c r="S85" s="93">
        <f t="shared" ref="S85:S128" si="12">G85+E85*12</f>
        <v>18710</v>
      </c>
      <c r="T85" s="93">
        <f t="shared" ref="T85:T128" si="13">G85+E85*13</f>
        <v>19140</v>
      </c>
      <c r="U85" s="93">
        <f t="shared" ref="U85:U128" si="14">G85+E85*14</f>
        <v>19570</v>
      </c>
      <c r="V85" s="93">
        <f t="shared" ref="V85:V122" si="15">G85+E85*15</f>
        <v>20000</v>
      </c>
      <c r="W85" s="93">
        <f t="shared" ref="W85:W122" si="16">G85+E85*16</f>
        <v>20430</v>
      </c>
      <c r="X85" s="93">
        <f t="shared" ref="X85:X122" si="17">G85+E85*17</f>
        <v>20860</v>
      </c>
      <c r="Y85" s="93">
        <f t="shared" ref="Y85:Y122" si="18">G85+E85*18</f>
        <v>21290</v>
      </c>
      <c r="Z85" s="93">
        <f t="shared" ref="Z85:Z122" si="19">G85+E85*19</f>
        <v>21720</v>
      </c>
      <c r="AA85" s="93">
        <f t="shared" ref="AA85:AA122" si="20">G85+E85*20</f>
        <v>22150</v>
      </c>
      <c r="AB85" s="93">
        <f t="shared" ref="AB85:AB116" si="21">G85+E85*21</f>
        <v>22580</v>
      </c>
      <c r="AC85" s="93">
        <f t="shared" ref="AC85:AC116" si="22">G85+E85*22</f>
        <v>23010</v>
      </c>
      <c r="AD85" s="93">
        <f t="shared" ref="AD85:AD116" si="23">G85+E85*23</f>
        <v>23440</v>
      </c>
      <c r="AE85" s="93">
        <f t="shared" ref="AE85:AE116" si="24">G85+E85*24</f>
        <v>23870</v>
      </c>
      <c r="AF85" s="93">
        <f t="shared" ref="AF85:AF116" si="25">G85+E85*25</f>
        <v>24300</v>
      </c>
      <c r="AG85" s="93">
        <f t="shared" ref="AG85:AG116" si="26">G85+E85*26</f>
        <v>24730</v>
      </c>
      <c r="AH85" s="93">
        <f t="shared" ref="AH85:AH116" si="27">G85+E85*27</f>
        <v>25160</v>
      </c>
      <c r="AI85" s="93">
        <f t="shared" ref="AI85:AI116" si="28">G85+E85*28</f>
        <v>25590</v>
      </c>
      <c r="AJ85" s="93">
        <f t="shared" ref="AJ85:AJ116" si="29">G85+E85*29</f>
        <v>26020</v>
      </c>
      <c r="AK85" s="93">
        <f t="shared" ref="AK85:AK116" si="30">G85+E85*30</f>
        <v>26450</v>
      </c>
    </row>
    <row r="86" spans="2:37" ht="15" customHeight="1" x14ac:dyDescent="0.25">
      <c r="B86" s="96"/>
      <c r="C86" s="36">
        <v>2026</v>
      </c>
      <c r="D86" s="97">
        <v>16280</v>
      </c>
      <c r="E86" s="36">
        <v>520</v>
      </c>
      <c r="F86" s="97">
        <v>31880</v>
      </c>
      <c r="G86" s="94">
        <f t="shared" si="0"/>
        <v>16280</v>
      </c>
      <c r="H86" s="97">
        <f t="shared" si="1"/>
        <v>16800</v>
      </c>
      <c r="I86" s="97">
        <f t="shared" si="2"/>
        <v>17320</v>
      </c>
      <c r="J86" s="97">
        <f t="shared" si="3"/>
        <v>17840</v>
      </c>
      <c r="K86" s="97">
        <f t="shared" si="4"/>
        <v>18360</v>
      </c>
      <c r="L86" s="97">
        <f t="shared" si="5"/>
        <v>18880</v>
      </c>
      <c r="M86" s="97">
        <f t="shared" si="6"/>
        <v>19400</v>
      </c>
      <c r="N86" s="97">
        <f t="shared" si="7"/>
        <v>19920</v>
      </c>
      <c r="O86" s="97">
        <f t="shared" si="8"/>
        <v>20440</v>
      </c>
      <c r="P86" s="97">
        <f t="shared" si="9"/>
        <v>20960</v>
      </c>
      <c r="Q86" s="36">
        <f t="shared" si="10"/>
        <v>21480</v>
      </c>
      <c r="R86" s="36">
        <f t="shared" si="11"/>
        <v>22000</v>
      </c>
      <c r="S86" s="36">
        <f t="shared" si="12"/>
        <v>22520</v>
      </c>
      <c r="T86" s="36">
        <f t="shared" si="13"/>
        <v>23040</v>
      </c>
      <c r="U86" s="36">
        <f t="shared" si="14"/>
        <v>23560</v>
      </c>
      <c r="V86" s="36">
        <f t="shared" si="15"/>
        <v>24080</v>
      </c>
      <c r="W86" s="36">
        <f t="shared" si="16"/>
        <v>24600</v>
      </c>
      <c r="X86" s="36">
        <f t="shared" si="17"/>
        <v>25120</v>
      </c>
      <c r="Y86" s="36">
        <f t="shared" si="18"/>
        <v>25640</v>
      </c>
      <c r="Z86" s="36">
        <f t="shared" si="19"/>
        <v>26160</v>
      </c>
      <c r="AA86" s="36">
        <f t="shared" si="20"/>
        <v>26680</v>
      </c>
      <c r="AB86" s="36">
        <f t="shared" si="21"/>
        <v>27200</v>
      </c>
      <c r="AC86" s="36">
        <f t="shared" si="22"/>
        <v>27720</v>
      </c>
      <c r="AD86" s="36">
        <f t="shared" si="23"/>
        <v>28240</v>
      </c>
      <c r="AE86" s="93">
        <f t="shared" si="24"/>
        <v>28760</v>
      </c>
      <c r="AF86" s="93">
        <f t="shared" si="25"/>
        <v>29280</v>
      </c>
      <c r="AG86" s="93">
        <f t="shared" si="26"/>
        <v>29800</v>
      </c>
      <c r="AH86" s="93">
        <f t="shared" si="27"/>
        <v>30320</v>
      </c>
      <c r="AI86" s="93">
        <f t="shared" si="28"/>
        <v>30840</v>
      </c>
      <c r="AJ86" s="93">
        <f t="shared" si="29"/>
        <v>31360</v>
      </c>
      <c r="AK86" s="93">
        <f t="shared" si="30"/>
        <v>31880</v>
      </c>
    </row>
    <row r="87" spans="2:37" ht="15" customHeight="1" x14ac:dyDescent="0.25">
      <c r="B87" s="92" t="s">
        <v>56</v>
      </c>
      <c r="C87" s="93">
        <v>2022</v>
      </c>
      <c r="D87" s="94">
        <v>13820</v>
      </c>
      <c r="E87" s="94">
        <v>490</v>
      </c>
      <c r="F87" s="94">
        <v>28520</v>
      </c>
      <c r="G87" s="94">
        <f t="shared" si="0"/>
        <v>13820</v>
      </c>
      <c r="H87" s="97">
        <f t="shared" si="1"/>
        <v>14310</v>
      </c>
      <c r="I87" s="97">
        <f t="shared" si="2"/>
        <v>14800</v>
      </c>
      <c r="J87" s="97">
        <f t="shared" si="3"/>
        <v>15290</v>
      </c>
      <c r="K87" s="97">
        <f t="shared" si="4"/>
        <v>15780</v>
      </c>
      <c r="L87" s="97">
        <f t="shared" si="5"/>
        <v>16270</v>
      </c>
      <c r="M87" s="97">
        <f t="shared" si="6"/>
        <v>16760</v>
      </c>
      <c r="N87" s="97">
        <f t="shared" si="7"/>
        <v>17250</v>
      </c>
      <c r="O87" s="97">
        <f t="shared" si="8"/>
        <v>17740</v>
      </c>
      <c r="P87" s="97">
        <f t="shared" si="9"/>
        <v>18230</v>
      </c>
      <c r="Q87" s="36">
        <f t="shared" si="10"/>
        <v>18720</v>
      </c>
      <c r="R87" s="36">
        <f t="shared" si="11"/>
        <v>19210</v>
      </c>
      <c r="S87" s="36">
        <f t="shared" si="12"/>
        <v>19700</v>
      </c>
      <c r="T87" s="36">
        <f t="shared" si="13"/>
        <v>20190</v>
      </c>
      <c r="U87" s="36">
        <f t="shared" si="14"/>
        <v>20680</v>
      </c>
      <c r="V87" s="36">
        <f t="shared" si="15"/>
        <v>21170</v>
      </c>
      <c r="W87" s="36">
        <f t="shared" si="16"/>
        <v>21660</v>
      </c>
      <c r="X87" s="36">
        <f t="shared" si="17"/>
        <v>22150</v>
      </c>
      <c r="Y87" s="36">
        <f t="shared" si="18"/>
        <v>22640</v>
      </c>
      <c r="Z87" s="36">
        <f t="shared" si="19"/>
        <v>23130</v>
      </c>
      <c r="AA87" s="36">
        <f t="shared" si="20"/>
        <v>23620</v>
      </c>
      <c r="AB87" s="36">
        <f t="shared" si="21"/>
        <v>24110</v>
      </c>
      <c r="AC87" s="36">
        <f t="shared" si="22"/>
        <v>24600</v>
      </c>
      <c r="AD87" s="36">
        <f t="shared" si="23"/>
        <v>25090</v>
      </c>
      <c r="AE87" s="93">
        <f t="shared" si="24"/>
        <v>25580</v>
      </c>
      <c r="AF87" s="93">
        <f t="shared" si="25"/>
        <v>26070</v>
      </c>
      <c r="AG87" s="93">
        <f t="shared" si="26"/>
        <v>26560</v>
      </c>
      <c r="AH87" s="93">
        <f t="shared" si="27"/>
        <v>27050</v>
      </c>
      <c r="AI87" s="93">
        <f t="shared" si="28"/>
        <v>27540</v>
      </c>
      <c r="AJ87" s="93">
        <f t="shared" si="29"/>
        <v>28030</v>
      </c>
      <c r="AK87" s="93">
        <f t="shared" si="30"/>
        <v>28520</v>
      </c>
    </row>
    <row r="88" spans="2:37" ht="15" customHeight="1" x14ac:dyDescent="0.25">
      <c r="B88" s="96"/>
      <c r="C88" s="36">
        <v>2026</v>
      </c>
      <c r="D88" s="97">
        <v>16600</v>
      </c>
      <c r="E88" s="36">
        <v>590</v>
      </c>
      <c r="F88" s="97">
        <v>34300</v>
      </c>
      <c r="G88" s="94">
        <f t="shared" si="0"/>
        <v>16600</v>
      </c>
      <c r="H88" s="97">
        <f t="shared" si="1"/>
        <v>17190</v>
      </c>
      <c r="I88" s="97">
        <f t="shared" si="2"/>
        <v>17780</v>
      </c>
      <c r="J88" s="97">
        <f t="shared" si="3"/>
        <v>18370</v>
      </c>
      <c r="K88" s="97">
        <f t="shared" si="4"/>
        <v>18960</v>
      </c>
      <c r="L88" s="97">
        <f t="shared" si="5"/>
        <v>19550</v>
      </c>
      <c r="M88" s="97">
        <f t="shared" si="6"/>
        <v>20140</v>
      </c>
      <c r="N88" s="97">
        <f t="shared" si="7"/>
        <v>20730</v>
      </c>
      <c r="O88" s="97">
        <f t="shared" si="8"/>
        <v>21320</v>
      </c>
      <c r="P88" s="97">
        <f t="shared" si="9"/>
        <v>21910</v>
      </c>
      <c r="Q88" s="36">
        <f t="shared" si="10"/>
        <v>22500</v>
      </c>
      <c r="R88" s="36">
        <f t="shared" si="11"/>
        <v>23090</v>
      </c>
      <c r="S88" s="36">
        <f t="shared" si="12"/>
        <v>23680</v>
      </c>
      <c r="T88" s="36">
        <f t="shared" si="13"/>
        <v>24270</v>
      </c>
      <c r="U88" s="36">
        <f t="shared" si="14"/>
        <v>24860</v>
      </c>
      <c r="V88" s="36">
        <f t="shared" si="15"/>
        <v>25450</v>
      </c>
      <c r="W88" s="36">
        <f t="shared" si="16"/>
        <v>26040</v>
      </c>
      <c r="X88" s="36">
        <f t="shared" si="17"/>
        <v>26630</v>
      </c>
      <c r="Y88" s="36">
        <f t="shared" si="18"/>
        <v>27220</v>
      </c>
      <c r="Z88" s="36">
        <f t="shared" si="19"/>
        <v>27810</v>
      </c>
      <c r="AA88" s="36">
        <f t="shared" si="20"/>
        <v>28400</v>
      </c>
      <c r="AB88" s="36">
        <f t="shared" si="21"/>
        <v>28990</v>
      </c>
      <c r="AC88" s="36">
        <f t="shared" si="22"/>
        <v>29580</v>
      </c>
      <c r="AD88" s="36">
        <f t="shared" si="23"/>
        <v>30170</v>
      </c>
      <c r="AE88" s="93">
        <f t="shared" si="24"/>
        <v>30760</v>
      </c>
      <c r="AF88" s="93">
        <f t="shared" si="25"/>
        <v>31350</v>
      </c>
      <c r="AG88" s="93">
        <f t="shared" si="26"/>
        <v>31940</v>
      </c>
      <c r="AH88" s="93">
        <f t="shared" si="27"/>
        <v>32530</v>
      </c>
      <c r="AI88" s="93">
        <f t="shared" si="28"/>
        <v>33120</v>
      </c>
      <c r="AJ88" s="93">
        <f t="shared" si="29"/>
        <v>33710</v>
      </c>
      <c r="AK88" s="93">
        <f t="shared" si="30"/>
        <v>34300</v>
      </c>
    </row>
    <row r="89" spans="2:37" ht="15" customHeight="1" x14ac:dyDescent="0.25">
      <c r="B89" s="92" t="s">
        <v>57</v>
      </c>
      <c r="C89" s="93">
        <v>2022</v>
      </c>
      <c r="D89" s="94">
        <v>14260</v>
      </c>
      <c r="E89" s="94">
        <v>580</v>
      </c>
      <c r="F89" s="94">
        <v>31660</v>
      </c>
      <c r="G89" s="94">
        <f t="shared" si="0"/>
        <v>14260</v>
      </c>
      <c r="H89" s="97">
        <f t="shared" si="1"/>
        <v>14840</v>
      </c>
      <c r="I89" s="97">
        <f t="shared" si="2"/>
        <v>15420</v>
      </c>
      <c r="J89" s="97">
        <f t="shared" si="3"/>
        <v>16000</v>
      </c>
      <c r="K89" s="97">
        <f t="shared" si="4"/>
        <v>16580</v>
      </c>
      <c r="L89" s="97">
        <f t="shared" si="5"/>
        <v>17160</v>
      </c>
      <c r="M89" s="97">
        <f t="shared" si="6"/>
        <v>17740</v>
      </c>
      <c r="N89" s="97">
        <f t="shared" si="7"/>
        <v>18320</v>
      </c>
      <c r="O89" s="97">
        <f t="shared" si="8"/>
        <v>18900</v>
      </c>
      <c r="P89" s="97">
        <f t="shared" si="9"/>
        <v>19480</v>
      </c>
      <c r="Q89" s="36">
        <f t="shared" si="10"/>
        <v>20060</v>
      </c>
      <c r="R89" s="36">
        <f t="shared" si="11"/>
        <v>20640</v>
      </c>
      <c r="S89" s="36">
        <f t="shared" si="12"/>
        <v>21220</v>
      </c>
      <c r="T89" s="36">
        <f t="shared" si="13"/>
        <v>21800</v>
      </c>
      <c r="U89" s="36">
        <f t="shared" si="14"/>
        <v>22380</v>
      </c>
      <c r="V89" s="36">
        <f t="shared" si="15"/>
        <v>22960</v>
      </c>
      <c r="W89" s="36">
        <f t="shared" si="16"/>
        <v>23540</v>
      </c>
      <c r="X89" s="36">
        <f t="shared" si="17"/>
        <v>24120</v>
      </c>
      <c r="Y89" s="36">
        <f t="shared" si="18"/>
        <v>24700</v>
      </c>
      <c r="Z89" s="36">
        <f t="shared" si="19"/>
        <v>25280</v>
      </c>
      <c r="AA89" s="36">
        <f t="shared" si="20"/>
        <v>25860</v>
      </c>
      <c r="AB89" s="36">
        <f t="shared" si="21"/>
        <v>26440</v>
      </c>
      <c r="AC89" s="36">
        <f t="shared" si="22"/>
        <v>27020</v>
      </c>
      <c r="AD89" s="36">
        <f t="shared" si="23"/>
        <v>27600</v>
      </c>
      <c r="AE89" s="93">
        <f t="shared" si="24"/>
        <v>28180</v>
      </c>
      <c r="AF89" s="93">
        <f t="shared" si="25"/>
        <v>28760</v>
      </c>
      <c r="AG89" s="93">
        <f t="shared" si="26"/>
        <v>29340</v>
      </c>
      <c r="AH89" s="93">
        <f t="shared" si="27"/>
        <v>29920</v>
      </c>
      <c r="AI89" s="93">
        <f t="shared" si="28"/>
        <v>30500</v>
      </c>
      <c r="AJ89" s="93">
        <f t="shared" si="29"/>
        <v>31080</v>
      </c>
      <c r="AK89" s="93">
        <f t="shared" si="30"/>
        <v>31660</v>
      </c>
    </row>
    <row r="90" spans="2:37" ht="15" customHeight="1" x14ac:dyDescent="0.25">
      <c r="B90" s="96"/>
      <c r="C90" s="36">
        <v>2026</v>
      </c>
      <c r="D90" s="97">
        <v>17130</v>
      </c>
      <c r="E90" s="36">
        <v>700</v>
      </c>
      <c r="F90" s="97">
        <v>38130</v>
      </c>
      <c r="G90" s="94">
        <f t="shared" si="0"/>
        <v>17130</v>
      </c>
      <c r="H90" s="97">
        <f t="shared" si="1"/>
        <v>17830</v>
      </c>
      <c r="I90" s="97">
        <f t="shared" si="2"/>
        <v>18530</v>
      </c>
      <c r="J90" s="97">
        <f t="shared" si="3"/>
        <v>19230</v>
      </c>
      <c r="K90" s="97">
        <f t="shared" si="4"/>
        <v>19930</v>
      </c>
      <c r="L90" s="97">
        <f t="shared" si="5"/>
        <v>20630</v>
      </c>
      <c r="M90" s="97">
        <f t="shared" si="6"/>
        <v>21330</v>
      </c>
      <c r="N90" s="97">
        <f t="shared" si="7"/>
        <v>22030</v>
      </c>
      <c r="O90" s="97">
        <f t="shared" si="8"/>
        <v>22730</v>
      </c>
      <c r="P90" s="97">
        <f t="shared" si="9"/>
        <v>23430</v>
      </c>
      <c r="Q90" s="36">
        <f t="shared" si="10"/>
        <v>24130</v>
      </c>
      <c r="R90" s="36">
        <f t="shared" si="11"/>
        <v>24830</v>
      </c>
      <c r="S90" s="36">
        <f t="shared" si="12"/>
        <v>25530</v>
      </c>
      <c r="T90" s="36">
        <f t="shared" si="13"/>
        <v>26230</v>
      </c>
      <c r="U90" s="36">
        <f t="shared" si="14"/>
        <v>26930</v>
      </c>
      <c r="V90" s="36">
        <f t="shared" si="15"/>
        <v>27630</v>
      </c>
      <c r="W90" s="36">
        <f t="shared" si="16"/>
        <v>28330</v>
      </c>
      <c r="X90" s="36">
        <f t="shared" si="17"/>
        <v>29030</v>
      </c>
      <c r="Y90" s="36">
        <f t="shared" si="18"/>
        <v>29730</v>
      </c>
      <c r="Z90" s="36">
        <f t="shared" si="19"/>
        <v>30430</v>
      </c>
      <c r="AA90" s="36">
        <f t="shared" si="20"/>
        <v>31130</v>
      </c>
      <c r="AB90" s="36">
        <f t="shared" si="21"/>
        <v>31830</v>
      </c>
      <c r="AC90" s="36">
        <f t="shared" si="22"/>
        <v>32530</v>
      </c>
      <c r="AD90" s="36">
        <f t="shared" si="23"/>
        <v>33230</v>
      </c>
      <c r="AE90" s="93">
        <f t="shared" si="24"/>
        <v>33930</v>
      </c>
      <c r="AF90" s="93">
        <f t="shared" si="25"/>
        <v>34630</v>
      </c>
      <c r="AG90" s="93">
        <f t="shared" si="26"/>
        <v>35330</v>
      </c>
      <c r="AH90" s="93">
        <f t="shared" si="27"/>
        <v>36030</v>
      </c>
      <c r="AI90" s="93">
        <f t="shared" si="28"/>
        <v>36730</v>
      </c>
      <c r="AJ90" s="93">
        <f t="shared" si="29"/>
        <v>37430</v>
      </c>
      <c r="AK90" s="93">
        <f t="shared" si="30"/>
        <v>38130</v>
      </c>
    </row>
    <row r="91" spans="2:37" ht="15" customHeight="1" x14ac:dyDescent="0.25">
      <c r="B91" s="92" t="s">
        <v>58</v>
      </c>
      <c r="C91" s="93">
        <v>2022</v>
      </c>
      <c r="D91" s="94">
        <v>14690</v>
      </c>
      <c r="E91" s="94">
        <v>660</v>
      </c>
      <c r="F91" s="94">
        <v>34490</v>
      </c>
      <c r="G91" s="94">
        <f t="shared" si="0"/>
        <v>14690</v>
      </c>
      <c r="H91" s="97">
        <f t="shared" si="1"/>
        <v>15350</v>
      </c>
      <c r="I91" s="97">
        <f t="shared" si="2"/>
        <v>16010</v>
      </c>
      <c r="J91" s="97">
        <f t="shared" si="3"/>
        <v>16670</v>
      </c>
      <c r="K91" s="97">
        <f t="shared" si="4"/>
        <v>17330</v>
      </c>
      <c r="L91" s="97">
        <f t="shared" si="5"/>
        <v>17990</v>
      </c>
      <c r="M91" s="97">
        <f t="shared" si="6"/>
        <v>18650</v>
      </c>
      <c r="N91" s="97">
        <f t="shared" si="7"/>
        <v>19310</v>
      </c>
      <c r="O91" s="97">
        <f t="shared" si="8"/>
        <v>19970</v>
      </c>
      <c r="P91" s="97">
        <f t="shared" si="9"/>
        <v>20630</v>
      </c>
      <c r="Q91" s="36">
        <f t="shared" si="10"/>
        <v>21290</v>
      </c>
      <c r="R91" s="36">
        <f t="shared" si="11"/>
        <v>21950</v>
      </c>
      <c r="S91" s="36">
        <f t="shared" si="12"/>
        <v>22610</v>
      </c>
      <c r="T91" s="36">
        <f t="shared" si="13"/>
        <v>23270</v>
      </c>
      <c r="U91" s="36">
        <f t="shared" si="14"/>
        <v>23930</v>
      </c>
      <c r="V91" s="36">
        <f t="shared" si="15"/>
        <v>24590</v>
      </c>
      <c r="W91" s="36">
        <f t="shared" si="16"/>
        <v>25250</v>
      </c>
      <c r="X91" s="36">
        <f t="shared" si="17"/>
        <v>25910</v>
      </c>
      <c r="Y91" s="36">
        <f t="shared" si="18"/>
        <v>26570</v>
      </c>
      <c r="Z91" s="36">
        <f t="shared" si="19"/>
        <v>27230</v>
      </c>
      <c r="AA91" s="36">
        <f t="shared" si="20"/>
        <v>27890</v>
      </c>
      <c r="AB91" s="36">
        <f t="shared" si="21"/>
        <v>28550</v>
      </c>
      <c r="AC91" s="36">
        <f t="shared" si="22"/>
        <v>29210</v>
      </c>
      <c r="AD91" s="36">
        <f t="shared" si="23"/>
        <v>29870</v>
      </c>
      <c r="AE91" s="93">
        <f t="shared" si="24"/>
        <v>30530</v>
      </c>
      <c r="AF91" s="93">
        <f t="shared" si="25"/>
        <v>31190</v>
      </c>
      <c r="AG91" s="93">
        <f t="shared" si="26"/>
        <v>31850</v>
      </c>
      <c r="AH91" s="93">
        <f t="shared" si="27"/>
        <v>32510</v>
      </c>
      <c r="AI91" s="93">
        <f t="shared" si="28"/>
        <v>33170</v>
      </c>
      <c r="AJ91" s="93">
        <f t="shared" si="29"/>
        <v>33830</v>
      </c>
      <c r="AK91" s="93">
        <f t="shared" si="30"/>
        <v>34490</v>
      </c>
    </row>
    <row r="92" spans="2:37" ht="15" customHeight="1" x14ac:dyDescent="0.25">
      <c r="B92" s="96"/>
      <c r="C92" s="68">
        <v>2026</v>
      </c>
      <c r="D92" s="97">
        <v>17650</v>
      </c>
      <c r="E92" s="36">
        <v>800</v>
      </c>
      <c r="F92" s="97">
        <v>41650</v>
      </c>
      <c r="G92" s="94">
        <f t="shared" si="0"/>
        <v>17650</v>
      </c>
      <c r="H92" s="97">
        <f t="shared" si="1"/>
        <v>18450</v>
      </c>
      <c r="I92" s="97">
        <f t="shared" si="2"/>
        <v>19250</v>
      </c>
      <c r="J92" s="97">
        <f t="shared" si="3"/>
        <v>20050</v>
      </c>
      <c r="K92" s="97">
        <f t="shared" si="4"/>
        <v>20850</v>
      </c>
      <c r="L92" s="97">
        <f t="shared" si="5"/>
        <v>21650</v>
      </c>
      <c r="M92" s="97">
        <f t="shared" si="6"/>
        <v>22450</v>
      </c>
      <c r="N92" s="97">
        <f t="shared" si="7"/>
        <v>23250</v>
      </c>
      <c r="O92" s="97">
        <f t="shared" si="8"/>
        <v>24050</v>
      </c>
      <c r="P92" s="97">
        <f t="shared" si="9"/>
        <v>24850</v>
      </c>
      <c r="Q92" s="36">
        <f t="shared" si="10"/>
        <v>25650</v>
      </c>
      <c r="R92" s="36">
        <f t="shared" si="11"/>
        <v>26450</v>
      </c>
      <c r="S92" s="36">
        <f t="shared" si="12"/>
        <v>27250</v>
      </c>
      <c r="T92" s="36">
        <f t="shared" si="13"/>
        <v>28050</v>
      </c>
      <c r="U92" s="36">
        <f t="shared" si="14"/>
        <v>28850</v>
      </c>
      <c r="V92" s="36">
        <f t="shared" si="15"/>
        <v>29650</v>
      </c>
      <c r="W92" s="36">
        <f t="shared" si="16"/>
        <v>30450</v>
      </c>
      <c r="X92" s="36">
        <f t="shared" si="17"/>
        <v>31250</v>
      </c>
      <c r="Y92" s="36">
        <f t="shared" si="18"/>
        <v>32050</v>
      </c>
      <c r="Z92" s="36">
        <f t="shared" si="19"/>
        <v>32850</v>
      </c>
      <c r="AA92" s="36">
        <f t="shared" si="20"/>
        <v>33650</v>
      </c>
      <c r="AB92" s="36">
        <f t="shared" si="21"/>
        <v>34450</v>
      </c>
      <c r="AC92" s="36">
        <f t="shared" si="22"/>
        <v>35250</v>
      </c>
      <c r="AD92" s="36">
        <f t="shared" si="23"/>
        <v>36050</v>
      </c>
      <c r="AE92" s="93">
        <f t="shared" si="24"/>
        <v>36850</v>
      </c>
      <c r="AF92" s="93">
        <f t="shared" si="25"/>
        <v>37650</v>
      </c>
      <c r="AG92" s="93">
        <f t="shared" si="26"/>
        <v>38450</v>
      </c>
      <c r="AH92" s="93">
        <f t="shared" si="27"/>
        <v>39250</v>
      </c>
      <c r="AI92" s="93">
        <f t="shared" si="28"/>
        <v>40050</v>
      </c>
      <c r="AJ92" s="93">
        <f t="shared" si="29"/>
        <v>40850</v>
      </c>
      <c r="AK92" s="93">
        <f t="shared" si="30"/>
        <v>41650</v>
      </c>
    </row>
    <row r="93" spans="2:37" ht="15" customHeight="1" x14ac:dyDescent="0.25">
      <c r="B93" s="92" t="s">
        <v>59</v>
      </c>
      <c r="C93" s="93">
        <v>2022</v>
      </c>
      <c r="D93" s="94">
        <v>15230</v>
      </c>
      <c r="E93" s="94">
        <v>750</v>
      </c>
      <c r="F93" s="94">
        <v>37730</v>
      </c>
      <c r="G93" s="94">
        <f t="shared" si="0"/>
        <v>15230</v>
      </c>
      <c r="H93" s="97">
        <f t="shared" si="1"/>
        <v>15980</v>
      </c>
      <c r="I93" s="97">
        <f t="shared" si="2"/>
        <v>16730</v>
      </c>
      <c r="J93" s="97">
        <f t="shared" si="3"/>
        <v>17480</v>
      </c>
      <c r="K93" s="97">
        <f t="shared" si="4"/>
        <v>18230</v>
      </c>
      <c r="L93" s="97">
        <f t="shared" si="5"/>
        <v>18980</v>
      </c>
      <c r="M93" s="97">
        <f t="shared" si="6"/>
        <v>19730</v>
      </c>
      <c r="N93" s="97">
        <f t="shared" si="7"/>
        <v>20480</v>
      </c>
      <c r="O93" s="97">
        <f t="shared" si="8"/>
        <v>21230</v>
      </c>
      <c r="P93" s="97">
        <f t="shared" si="9"/>
        <v>21980</v>
      </c>
      <c r="Q93" s="36">
        <f t="shared" si="10"/>
        <v>22730</v>
      </c>
      <c r="R93" s="36">
        <f t="shared" si="11"/>
        <v>23480</v>
      </c>
      <c r="S93" s="36">
        <f t="shared" si="12"/>
        <v>24230</v>
      </c>
      <c r="T93" s="36">
        <f t="shared" si="13"/>
        <v>24980</v>
      </c>
      <c r="U93" s="36">
        <f t="shared" si="14"/>
        <v>25730</v>
      </c>
      <c r="V93" s="36">
        <f t="shared" si="15"/>
        <v>26480</v>
      </c>
      <c r="W93" s="36">
        <f t="shared" si="16"/>
        <v>27230</v>
      </c>
      <c r="X93" s="36">
        <f t="shared" si="17"/>
        <v>27980</v>
      </c>
      <c r="Y93" s="36">
        <f t="shared" si="18"/>
        <v>28730</v>
      </c>
      <c r="Z93" s="36">
        <f t="shared" si="19"/>
        <v>29480</v>
      </c>
      <c r="AA93" s="36">
        <f t="shared" si="20"/>
        <v>30230</v>
      </c>
      <c r="AB93" s="36">
        <f t="shared" si="21"/>
        <v>30980</v>
      </c>
      <c r="AC93" s="36">
        <f t="shared" si="22"/>
        <v>31730</v>
      </c>
      <c r="AD93" s="36">
        <f t="shared" si="23"/>
        <v>32480</v>
      </c>
      <c r="AE93" s="93">
        <f t="shared" si="24"/>
        <v>33230</v>
      </c>
      <c r="AF93" s="93">
        <f t="shared" si="25"/>
        <v>33980</v>
      </c>
      <c r="AG93" s="93">
        <f t="shared" si="26"/>
        <v>34730</v>
      </c>
      <c r="AH93" s="93">
        <f t="shared" si="27"/>
        <v>35480</v>
      </c>
      <c r="AI93" s="93">
        <f t="shared" si="28"/>
        <v>36230</v>
      </c>
      <c r="AJ93" s="93">
        <f t="shared" si="29"/>
        <v>36980</v>
      </c>
      <c r="AK93" s="93">
        <f t="shared" si="30"/>
        <v>37730</v>
      </c>
    </row>
    <row r="94" spans="2:37" ht="15" customHeight="1" x14ac:dyDescent="0.25">
      <c r="B94" s="96"/>
      <c r="C94" s="68">
        <v>2026</v>
      </c>
      <c r="D94" s="97">
        <v>18300</v>
      </c>
      <c r="E94" s="36">
        <v>910</v>
      </c>
      <c r="F94" s="97">
        <v>45600</v>
      </c>
      <c r="G94" s="94">
        <f t="shared" si="0"/>
        <v>18300</v>
      </c>
      <c r="H94" s="97">
        <f t="shared" si="1"/>
        <v>19210</v>
      </c>
      <c r="I94" s="97">
        <f t="shared" si="2"/>
        <v>20120</v>
      </c>
      <c r="J94" s="97">
        <f t="shared" si="3"/>
        <v>21030</v>
      </c>
      <c r="K94" s="97">
        <f t="shared" si="4"/>
        <v>21940</v>
      </c>
      <c r="L94" s="97">
        <f t="shared" si="5"/>
        <v>22850</v>
      </c>
      <c r="M94" s="97">
        <f t="shared" si="6"/>
        <v>23760</v>
      </c>
      <c r="N94" s="97">
        <f t="shared" si="7"/>
        <v>24670</v>
      </c>
      <c r="O94" s="97">
        <f t="shared" si="8"/>
        <v>25580</v>
      </c>
      <c r="P94" s="97">
        <f t="shared" si="9"/>
        <v>26490</v>
      </c>
      <c r="Q94" s="36">
        <f t="shared" si="10"/>
        <v>27400</v>
      </c>
      <c r="R94" s="36">
        <f t="shared" si="11"/>
        <v>28310</v>
      </c>
      <c r="S94" s="36">
        <f t="shared" si="12"/>
        <v>29220</v>
      </c>
      <c r="T94" s="36">
        <f t="shared" si="13"/>
        <v>30130</v>
      </c>
      <c r="U94" s="36">
        <f t="shared" si="14"/>
        <v>31040</v>
      </c>
      <c r="V94" s="36">
        <f t="shared" si="15"/>
        <v>31950</v>
      </c>
      <c r="W94" s="36">
        <f t="shared" si="16"/>
        <v>32860</v>
      </c>
      <c r="X94" s="36">
        <f t="shared" si="17"/>
        <v>33770</v>
      </c>
      <c r="Y94" s="36">
        <f t="shared" si="18"/>
        <v>34680</v>
      </c>
      <c r="Z94" s="36">
        <f t="shared" si="19"/>
        <v>35590</v>
      </c>
      <c r="AA94" s="36">
        <f t="shared" si="20"/>
        <v>36500</v>
      </c>
      <c r="AB94" s="36">
        <f t="shared" si="21"/>
        <v>37410</v>
      </c>
      <c r="AC94" s="36">
        <f t="shared" si="22"/>
        <v>38320</v>
      </c>
      <c r="AD94" s="36">
        <f t="shared" si="23"/>
        <v>39230</v>
      </c>
      <c r="AE94" s="93">
        <f t="shared" si="24"/>
        <v>40140</v>
      </c>
      <c r="AF94" s="93">
        <f t="shared" si="25"/>
        <v>41050</v>
      </c>
      <c r="AG94" s="93">
        <f t="shared" si="26"/>
        <v>41960</v>
      </c>
      <c r="AH94" s="93">
        <f t="shared" si="27"/>
        <v>42870</v>
      </c>
      <c r="AI94" s="93">
        <f t="shared" si="28"/>
        <v>43780</v>
      </c>
      <c r="AJ94" s="93">
        <f t="shared" si="29"/>
        <v>44690</v>
      </c>
      <c r="AK94" s="93">
        <f t="shared" si="30"/>
        <v>45600</v>
      </c>
    </row>
    <row r="95" spans="2:37" ht="15" customHeight="1" x14ac:dyDescent="0.25">
      <c r="B95" s="92" t="s">
        <v>60</v>
      </c>
      <c r="C95" s="93">
        <v>2022</v>
      </c>
      <c r="D95" s="94">
        <v>15760</v>
      </c>
      <c r="E95" s="94">
        <v>840</v>
      </c>
      <c r="F95" s="94">
        <v>40960</v>
      </c>
      <c r="G95" s="94">
        <f t="shared" si="0"/>
        <v>15760</v>
      </c>
      <c r="H95" s="97">
        <f t="shared" si="1"/>
        <v>16600</v>
      </c>
      <c r="I95" s="97">
        <f t="shared" si="2"/>
        <v>17440</v>
      </c>
      <c r="J95" s="97">
        <f t="shared" si="3"/>
        <v>18280</v>
      </c>
      <c r="K95" s="97">
        <f t="shared" si="4"/>
        <v>19120</v>
      </c>
      <c r="L95" s="97">
        <f t="shared" si="5"/>
        <v>19960</v>
      </c>
      <c r="M95" s="97">
        <f t="shared" si="6"/>
        <v>20800</v>
      </c>
      <c r="N95" s="97">
        <f t="shared" si="7"/>
        <v>21640</v>
      </c>
      <c r="O95" s="97">
        <f t="shared" si="8"/>
        <v>22480</v>
      </c>
      <c r="P95" s="97">
        <f t="shared" si="9"/>
        <v>23320</v>
      </c>
      <c r="Q95" s="36">
        <f t="shared" si="10"/>
        <v>24160</v>
      </c>
      <c r="R95" s="36">
        <f t="shared" si="11"/>
        <v>25000</v>
      </c>
      <c r="S95" s="36">
        <f t="shared" si="12"/>
        <v>25840</v>
      </c>
      <c r="T95" s="36">
        <f t="shared" si="13"/>
        <v>26680</v>
      </c>
      <c r="U95" s="36">
        <f t="shared" si="14"/>
        <v>27520</v>
      </c>
      <c r="V95" s="36">
        <f t="shared" si="15"/>
        <v>28360</v>
      </c>
      <c r="W95" s="36">
        <f t="shared" si="16"/>
        <v>29200</v>
      </c>
      <c r="X95" s="36">
        <f t="shared" si="17"/>
        <v>30040</v>
      </c>
      <c r="Y95" s="36">
        <f t="shared" si="18"/>
        <v>30880</v>
      </c>
      <c r="Z95" s="36">
        <f t="shared" si="19"/>
        <v>31720</v>
      </c>
      <c r="AA95" s="36">
        <f t="shared" si="20"/>
        <v>32560</v>
      </c>
      <c r="AB95" s="36">
        <f t="shared" si="21"/>
        <v>33400</v>
      </c>
      <c r="AC95" s="36">
        <f t="shared" si="22"/>
        <v>34240</v>
      </c>
      <c r="AD95" s="36">
        <f t="shared" si="23"/>
        <v>35080</v>
      </c>
      <c r="AE95" s="93">
        <f t="shared" si="24"/>
        <v>35920</v>
      </c>
      <c r="AF95" s="93">
        <f t="shared" si="25"/>
        <v>36760</v>
      </c>
      <c r="AG95" s="93">
        <f t="shared" si="26"/>
        <v>37600</v>
      </c>
      <c r="AH95" s="93">
        <f t="shared" si="27"/>
        <v>38440</v>
      </c>
      <c r="AI95" s="93">
        <f t="shared" si="28"/>
        <v>39280</v>
      </c>
      <c r="AJ95" s="93">
        <f t="shared" si="29"/>
        <v>40120</v>
      </c>
      <c r="AK95" s="93">
        <f t="shared" si="30"/>
        <v>40960</v>
      </c>
    </row>
    <row r="96" spans="2:37" ht="15" customHeight="1" x14ac:dyDescent="0.25">
      <c r="B96" s="96"/>
      <c r="C96" s="68">
        <v>2026</v>
      </c>
      <c r="D96" s="97">
        <v>18930</v>
      </c>
      <c r="E96" s="97">
        <v>1010</v>
      </c>
      <c r="F96" s="97">
        <v>49230</v>
      </c>
      <c r="G96" s="94">
        <f t="shared" si="0"/>
        <v>18930</v>
      </c>
      <c r="H96" s="97">
        <f t="shared" si="1"/>
        <v>19940</v>
      </c>
      <c r="I96" s="97">
        <f t="shared" si="2"/>
        <v>20950</v>
      </c>
      <c r="J96" s="97">
        <f t="shared" si="3"/>
        <v>21960</v>
      </c>
      <c r="K96" s="97">
        <f t="shared" si="4"/>
        <v>22970</v>
      </c>
      <c r="L96" s="97">
        <f t="shared" si="5"/>
        <v>23980</v>
      </c>
      <c r="M96" s="97">
        <f t="shared" si="6"/>
        <v>24990</v>
      </c>
      <c r="N96" s="97">
        <f t="shared" si="7"/>
        <v>26000</v>
      </c>
      <c r="O96" s="97">
        <f t="shared" si="8"/>
        <v>27010</v>
      </c>
      <c r="P96" s="97">
        <f t="shared" si="9"/>
        <v>28020</v>
      </c>
      <c r="Q96" s="36">
        <f t="shared" si="10"/>
        <v>29030</v>
      </c>
      <c r="R96" s="36">
        <f t="shared" si="11"/>
        <v>30040</v>
      </c>
      <c r="S96" s="36">
        <f t="shared" si="12"/>
        <v>31050</v>
      </c>
      <c r="T96" s="36">
        <f t="shared" si="13"/>
        <v>32060</v>
      </c>
      <c r="U96" s="36">
        <f t="shared" si="14"/>
        <v>33070</v>
      </c>
      <c r="V96" s="36">
        <f t="shared" si="15"/>
        <v>34080</v>
      </c>
      <c r="W96" s="36">
        <f t="shared" si="16"/>
        <v>35090</v>
      </c>
      <c r="X96" s="36">
        <f t="shared" si="17"/>
        <v>36100</v>
      </c>
      <c r="Y96" s="36">
        <f t="shared" si="18"/>
        <v>37110</v>
      </c>
      <c r="Z96" s="36">
        <f t="shared" si="19"/>
        <v>38120</v>
      </c>
      <c r="AA96" s="36">
        <f t="shared" si="20"/>
        <v>39130</v>
      </c>
      <c r="AB96" s="36">
        <f t="shared" si="21"/>
        <v>40140</v>
      </c>
      <c r="AC96" s="36">
        <f t="shared" si="22"/>
        <v>41150</v>
      </c>
      <c r="AD96" s="36">
        <f t="shared" si="23"/>
        <v>42160</v>
      </c>
      <c r="AE96" s="93">
        <f t="shared" si="24"/>
        <v>43170</v>
      </c>
      <c r="AF96" s="93">
        <f t="shared" si="25"/>
        <v>44180</v>
      </c>
      <c r="AG96" s="93">
        <f t="shared" si="26"/>
        <v>45190</v>
      </c>
      <c r="AH96" s="93">
        <f t="shared" si="27"/>
        <v>46200</v>
      </c>
      <c r="AI96" s="93">
        <f t="shared" si="28"/>
        <v>47210</v>
      </c>
      <c r="AJ96" s="93">
        <f t="shared" si="29"/>
        <v>48220</v>
      </c>
      <c r="AK96" s="93">
        <f t="shared" si="30"/>
        <v>49230</v>
      </c>
    </row>
    <row r="97" spans="2:37" ht="15" customHeight="1" x14ac:dyDescent="0.25">
      <c r="B97" s="92" t="s">
        <v>61</v>
      </c>
      <c r="C97" s="93">
        <v>2022</v>
      </c>
      <c r="D97" s="94">
        <v>16310</v>
      </c>
      <c r="E97" s="94">
        <v>910</v>
      </c>
      <c r="F97" s="94">
        <v>43610</v>
      </c>
      <c r="G97" s="94">
        <f t="shared" si="0"/>
        <v>16310</v>
      </c>
      <c r="H97" s="97">
        <f t="shared" si="1"/>
        <v>17220</v>
      </c>
      <c r="I97" s="97">
        <f t="shared" si="2"/>
        <v>18130</v>
      </c>
      <c r="J97" s="97">
        <f t="shared" si="3"/>
        <v>19040</v>
      </c>
      <c r="K97" s="97">
        <f t="shared" si="4"/>
        <v>19950</v>
      </c>
      <c r="L97" s="97">
        <f t="shared" si="5"/>
        <v>20860</v>
      </c>
      <c r="M97" s="97">
        <f t="shared" si="6"/>
        <v>21770</v>
      </c>
      <c r="N97" s="97">
        <f t="shared" si="7"/>
        <v>22680</v>
      </c>
      <c r="O97" s="97">
        <f t="shared" si="8"/>
        <v>23590</v>
      </c>
      <c r="P97" s="97">
        <f t="shared" si="9"/>
        <v>24500</v>
      </c>
      <c r="Q97" s="36">
        <f t="shared" si="10"/>
        <v>25410</v>
      </c>
      <c r="R97" s="36">
        <f t="shared" si="11"/>
        <v>26320</v>
      </c>
      <c r="S97" s="36">
        <f t="shared" si="12"/>
        <v>27230</v>
      </c>
      <c r="T97" s="36">
        <f t="shared" si="13"/>
        <v>28140</v>
      </c>
      <c r="U97" s="36">
        <f t="shared" si="14"/>
        <v>29050</v>
      </c>
      <c r="V97" s="36">
        <f t="shared" si="15"/>
        <v>29960</v>
      </c>
      <c r="W97" s="36">
        <f t="shared" si="16"/>
        <v>30870</v>
      </c>
      <c r="X97" s="36">
        <f t="shared" si="17"/>
        <v>31780</v>
      </c>
      <c r="Y97" s="36">
        <f t="shared" si="18"/>
        <v>32690</v>
      </c>
      <c r="Z97" s="36">
        <f t="shared" si="19"/>
        <v>33600</v>
      </c>
      <c r="AA97" s="36">
        <f t="shared" si="20"/>
        <v>34510</v>
      </c>
      <c r="AB97" s="36">
        <f t="shared" si="21"/>
        <v>35420</v>
      </c>
      <c r="AC97" s="36">
        <f t="shared" si="22"/>
        <v>36330</v>
      </c>
      <c r="AD97" s="36">
        <f t="shared" si="23"/>
        <v>37240</v>
      </c>
      <c r="AE97" s="93">
        <f t="shared" si="24"/>
        <v>38150</v>
      </c>
      <c r="AF97" s="93">
        <f t="shared" si="25"/>
        <v>39060</v>
      </c>
      <c r="AG97" s="93">
        <f t="shared" si="26"/>
        <v>39970</v>
      </c>
      <c r="AH97" s="93">
        <f t="shared" si="27"/>
        <v>40880</v>
      </c>
      <c r="AI97" s="93">
        <f t="shared" si="28"/>
        <v>41790</v>
      </c>
      <c r="AJ97" s="93">
        <f t="shared" si="29"/>
        <v>42700</v>
      </c>
      <c r="AK97" s="93">
        <f t="shared" si="30"/>
        <v>43610</v>
      </c>
    </row>
    <row r="98" spans="2:37" ht="15" customHeight="1" x14ac:dyDescent="0.25">
      <c r="B98" s="96"/>
      <c r="C98" s="68">
        <v>2026</v>
      </c>
      <c r="D98" s="97">
        <v>19590</v>
      </c>
      <c r="E98" s="97">
        <v>1100</v>
      </c>
      <c r="F98" s="97">
        <v>52590</v>
      </c>
      <c r="G98" s="94">
        <f t="shared" si="0"/>
        <v>19590</v>
      </c>
      <c r="H98" s="97">
        <f t="shared" si="1"/>
        <v>20690</v>
      </c>
      <c r="I98" s="97">
        <f t="shared" si="2"/>
        <v>21790</v>
      </c>
      <c r="J98" s="97">
        <f t="shared" si="3"/>
        <v>22890</v>
      </c>
      <c r="K98" s="97">
        <f t="shared" si="4"/>
        <v>23990</v>
      </c>
      <c r="L98" s="97">
        <f t="shared" si="5"/>
        <v>25090</v>
      </c>
      <c r="M98" s="97">
        <f t="shared" si="6"/>
        <v>26190</v>
      </c>
      <c r="N98" s="97">
        <f t="shared" si="7"/>
        <v>27290</v>
      </c>
      <c r="O98" s="97">
        <f t="shared" si="8"/>
        <v>28390</v>
      </c>
      <c r="P98" s="97">
        <f t="shared" si="9"/>
        <v>29490</v>
      </c>
      <c r="Q98" s="36">
        <f t="shared" si="10"/>
        <v>30590</v>
      </c>
      <c r="R98" s="36">
        <f t="shared" si="11"/>
        <v>31690</v>
      </c>
      <c r="S98" s="36">
        <f t="shared" si="12"/>
        <v>32790</v>
      </c>
      <c r="T98" s="36">
        <f t="shared" si="13"/>
        <v>33890</v>
      </c>
      <c r="U98" s="36">
        <f t="shared" si="14"/>
        <v>34990</v>
      </c>
      <c r="V98" s="36">
        <f t="shared" si="15"/>
        <v>36090</v>
      </c>
      <c r="W98" s="36">
        <f t="shared" si="16"/>
        <v>37190</v>
      </c>
      <c r="X98" s="36">
        <f t="shared" si="17"/>
        <v>38290</v>
      </c>
      <c r="Y98" s="36">
        <f t="shared" si="18"/>
        <v>39390</v>
      </c>
      <c r="Z98" s="36">
        <f t="shared" si="19"/>
        <v>40490</v>
      </c>
      <c r="AA98" s="36">
        <f t="shared" si="20"/>
        <v>41590</v>
      </c>
      <c r="AB98" s="36">
        <f t="shared" si="21"/>
        <v>42690</v>
      </c>
      <c r="AC98" s="36">
        <f t="shared" si="22"/>
        <v>43790</v>
      </c>
      <c r="AD98" s="36">
        <f t="shared" si="23"/>
        <v>44890</v>
      </c>
      <c r="AE98" s="93">
        <f t="shared" si="24"/>
        <v>45990</v>
      </c>
      <c r="AF98" s="93">
        <f t="shared" si="25"/>
        <v>47090</v>
      </c>
      <c r="AG98" s="93">
        <f t="shared" si="26"/>
        <v>48190</v>
      </c>
      <c r="AH98" s="93">
        <f t="shared" si="27"/>
        <v>49290</v>
      </c>
      <c r="AI98" s="93">
        <f t="shared" si="28"/>
        <v>50390</v>
      </c>
      <c r="AJ98" s="93">
        <f t="shared" si="29"/>
        <v>51490</v>
      </c>
      <c r="AK98" s="93">
        <f t="shared" si="30"/>
        <v>52590</v>
      </c>
    </row>
    <row r="99" spans="2:37" ht="15" customHeight="1" x14ac:dyDescent="0.25">
      <c r="B99" s="92" t="s">
        <v>62</v>
      </c>
      <c r="C99" s="93">
        <v>2022</v>
      </c>
      <c r="D99" s="94">
        <v>16890</v>
      </c>
      <c r="E99" s="94">
        <v>1000</v>
      </c>
      <c r="F99" s="94">
        <v>46890</v>
      </c>
      <c r="G99" s="94">
        <f t="shared" si="0"/>
        <v>16890</v>
      </c>
      <c r="H99" s="97">
        <f t="shared" si="1"/>
        <v>17890</v>
      </c>
      <c r="I99" s="97">
        <f t="shared" si="2"/>
        <v>18890</v>
      </c>
      <c r="J99" s="97">
        <f t="shared" si="3"/>
        <v>19890</v>
      </c>
      <c r="K99" s="97">
        <f t="shared" si="4"/>
        <v>20890</v>
      </c>
      <c r="L99" s="97">
        <f t="shared" si="5"/>
        <v>21890</v>
      </c>
      <c r="M99" s="97">
        <f t="shared" si="6"/>
        <v>22890</v>
      </c>
      <c r="N99" s="97">
        <f t="shared" si="7"/>
        <v>23890</v>
      </c>
      <c r="O99" s="97">
        <f t="shared" si="8"/>
        <v>24890</v>
      </c>
      <c r="P99" s="97">
        <f t="shared" si="9"/>
        <v>25890</v>
      </c>
      <c r="Q99" s="36">
        <f t="shared" si="10"/>
        <v>26890</v>
      </c>
      <c r="R99" s="36">
        <f t="shared" si="11"/>
        <v>27890</v>
      </c>
      <c r="S99" s="36">
        <f t="shared" si="12"/>
        <v>28890</v>
      </c>
      <c r="T99" s="36">
        <f t="shared" si="13"/>
        <v>29890</v>
      </c>
      <c r="U99" s="36">
        <f t="shared" si="14"/>
        <v>30890</v>
      </c>
      <c r="V99" s="36">
        <f t="shared" si="15"/>
        <v>31890</v>
      </c>
      <c r="W99" s="36">
        <f t="shared" si="16"/>
        <v>32890</v>
      </c>
      <c r="X99" s="36">
        <f t="shared" si="17"/>
        <v>33890</v>
      </c>
      <c r="Y99" s="36">
        <f t="shared" si="18"/>
        <v>34890</v>
      </c>
      <c r="Z99" s="36">
        <f t="shared" si="19"/>
        <v>35890</v>
      </c>
      <c r="AA99" s="36">
        <f t="shared" si="20"/>
        <v>36890</v>
      </c>
      <c r="AB99" s="36">
        <f t="shared" si="21"/>
        <v>37890</v>
      </c>
      <c r="AC99" s="36">
        <f t="shared" si="22"/>
        <v>38890</v>
      </c>
      <c r="AD99" s="36">
        <f t="shared" si="23"/>
        <v>39890</v>
      </c>
      <c r="AE99" s="93">
        <f t="shared" si="24"/>
        <v>40890</v>
      </c>
      <c r="AF99" s="93">
        <f t="shared" si="25"/>
        <v>41890</v>
      </c>
      <c r="AG99" s="93">
        <f t="shared" si="26"/>
        <v>42890</v>
      </c>
      <c r="AH99" s="93">
        <f t="shared" si="27"/>
        <v>43890</v>
      </c>
      <c r="AI99" s="93">
        <f t="shared" si="28"/>
        <v>44890</v>
      </c>
      <c r="AJ99" s="93">
        <f t="shared" si="29"/>
        <v>45890</v>
      </c>
      <c r="AK99" s="93">
        <f t="shared" si="30"/>
        <v>46890</v>
      </c>
    </row>
    <row r="100" spans="2:37" ht="15" customHeight="1" x14ac:dyDescent="0.25">
      <c r="B100" s="96"/>
      <c r="C100" s="68">
        <v>2026</v>
      </c>
      <c r="D100" s="97">
        <v>20290</v>
      </c>
      <c r="E100" s="97">
        <v>1210</v>
      </c>
      <c r="F100" s="97">
        <v>56590</v>
      </c>
      <c r="G100" s="94">
        <f t="shared" si="0"/>
        <v>20290</v>
      </c>
      <c r="H100" s="97">
        <f t="shared" si="1"/>
        <v>21500</v>
      </c>
      <c r="I100" s="97">
        <f t="shared" si="2"/>
        <v>22710</v>
      </c>
      <c r="J100" s="97">
        <f t="shared" si="3"/>
        <v>23920</v>
      </c>
      <c r="K100" s="97">
        <f t="shared" si="4"/>
        <v>25130</v>
      </c>
      <c r="L100" s="97">
        <f t="shared" si="5"/>
        <v>26340</v>
      </c>
      <c r="M100" s="97">
        <f t="shared" si="6"/>
        <v>27550</v>
      </c>
      <c r="N100" s="97">
        <f t="shared" si="7"/>
        <v>28760</v>
      </c>
      <c r="O100" s="97">
        <f t="shared" si="8"/>
        <v>29970</v>
      </c>
      <c r="P100" s="97">
        <f t="shared" si="9"/>
        <v>31180</v>
      </c>
      <c r="Q100" s="36">
        <f t="shared" si="10"/>
        <v>32390</v>
      </c>
      <c r="R100" s="36">
        <f t="shared" si="11"/>
        <v>33600</v>
      </c>
      <c r="S100" s="36">
        <f t="shared" si="12"/>
        <v>34810</v>
      </c>
      <c r="T100" s="36">
        <f t="shared" si="13"/>
        <v>36020</v>
      </c>
      <c r="U100" s="36">
        <f t="shared" si="14"/>
        <v>37230</v>
      </c>
      <c r="V100" s="36">
        <f t="shared" si="15"/>
        <v>38440</v>
      </c>
      <c r="W100" s="36">
        <f t="shared" si="16"/>
        <v>39650</v>
      </c>
      <c r="X100" s="36">
        <f t="shared" si="17"/>
        <v>40860</v>
      </c>
      <c r="Y100" s="36">
        <f t="shared" si="18"/>
        <v>42070</v>
      </c>
      <c r="Z100" s="36">
        <f t="shared" si="19"/>
        <v>43280</v>
      </c>
      <c r="AA100" s="36">
        <f t="shared" si="20"/>
        <v>44490</v>
      </c>
      <c r="AB100" s="36">
        <f t="shared" si="21"/>
        <v>45700</v>
      </c>
      <c r="AC100" s="36">
        <f t="shared" si="22"/>
        <v>46910</v>
      </c>
      <c r="AD100" s="36">
        <f t="shared" si="23"/>
        <v>48120</v>
      </c>
      <c r="AE100" s="93">
        <f t="shared" si="24"/>
        <v>49330</v>
      </c>
      <c r="AF100" s="93">
        <f t="shared" si="25"/>
        <v>50540</v>
      </c>
      <c r="AG100" s="93">
        <f t="shared" si="26"/>
        <v>51750</v>
      </c>
      <c r="AH100" s="93">
        <f t="shared" si="27"/>
        <v>52960</v>
      </c>
      <c r="AI100" s="93">
        <f t="shared" si="28"/>
        <v>54170</v>
      </c>
      <c r="AJ100" s="93">
        <f t="shared" si="29"/>
        <v>55380</v>
      </c>
      <c r="AK100" s="93">
        <f t="shared" si="30"/>
        <v>56590</v>
      </c>
    </row>
    <row r="101" spans="2:37" ht="15" customHeight="1" x14ac:dyDescent="0.25">
      <c r="B101" s="92" t="s">
        <v>63</v>
      </c>
      <c r="C101" s="93">
        <v>2022</v>
      </c>
      <c r="D101" s="94">
        <v>17470</v>
      </c>
      <c r="E101" s="94">
        <v>1090</v>
      </c>
      <c r="F101" s="94">
        <v>50170</v>
      </c>
      <c r="G101" s="94">
        <f t="shared" si="0"/>
        <v>17470</v>
      </c>
      <c r="H101" s="97">
        <f t="shared" si="1"/>
        <v>18560</v>
      </c>
      <c r="I101" s="97">
        <f t="shared" si="2"/>
        <v>19650</v>
      </c>
      <c r="J101" s="97">
        <f t="shared" si="3"/>
        <v>20740</v>
      </c>
      <c r="K101" s="97">
        <f t="shared" si="4"/>
        <v>21830</v>
      </c>
      <c r="L101" s="97">
        <f t="shared" si="5"/>
        <v>22920</v>
      </c>
      <c r="M101" s="97">
        <f t="shared" si="6"/>
        <v>24010</v>
      </c>
      <c r="N101" s="97">
        <f t="shared" si="7"/>
        <v>25100</v>
      </c>
      <c r="O101" s="97">
        <f t="shared" si="8"/>
        <v>26190</v>
      </c>
      <c r="P101" s="97">
        <f t="shared" si="9"/>
        <v>27280</v>
      </c>
      <c r="Q101" s="36">
        <f t="shared" si="10"/>
        <v>28370</v>
      </c>
      <c r="R101" s="36">
        <f t="shared" si="11"/>
        <v>29460</v>
      </c>
      <c r="S101" s="36">
        <f t="shared" si="12"/>
        <v>30550</v>
      </c>
      <c r="T101" s="36">
        <f t="shared" si="13"/>
        <v>31640</v>
      </c>
      <c r="U101" s="36">
        <f t="shared" si="14"/>
        <v>32730</v>
      </c>
      <c r="V101" s="36">
        <f t="shared" si="15"/>
        <v>33820</v>
      </c>
      <c r="W101" s="36">
        <f t="shared" si="16"/>
        <v>34910</v>
      </c>
      <c r="X101" s="36">
        <f t="shared" si="17"/>
        <v>36000</v>
      </c>
      <c r="Y101" s="36">
        <f t="shared" si="18"/>
        <v>37090</v>
      </c>
      <c r="Z101" s="36">
        <f t="shared" si="19"/>
        <v>38180</v>
      </c>
      <c r="AA101" s="36">
        <f t="shared" si="20"/>
        <v>39270</v>
      </c>
      <c r="AB101" s="36">
        <f t="shared" si="21"/>
        <v>40360</v>
      </c>
      <c r="AC101" s="36">
        <f t="shared" si="22"/>
        <v>41450</v>
      </c>
      <c r="AD101" s="36">
        <f t="shared" si="23"/>
        <v>42540</v>
      </c>
      <c r="AE101" s="93">
        <f t="shared" si="24"/>
        <v>43630</v>
      </c>
      <c r="AF101" s="93">
        <f t="shared" si="25"/>
        <v>44720</v>
      </c>
      <c r="AG101" s="93">
        <f t="shared" si="26"/>
        <v>45810</v>
      </c>
      <c r="AH101" s="93">
        <f t="shared" si="27"/>
        <v>46900</v>
      </c>
      <c r="AI101" s="93">
        <f t="shared" si="28"/>
        <v>47990</v>
      </c>
      <c r="AJ101" s="93">
        <f t="shared" si="29"/>
        <v>49080</v>
      </c>
      <c r="AK101" s="93">
        <f t="shared" si="30"/>
        <v>50170</v>
      </c>
    </row>
    <row r="102" spans="2:37" ht="15" customHeight="1" x14ac:dyDescent="0.25">
      <c r="B102" s="96"/>
      <c r="C102" s="68">
        <v>2026</v>
      </c>
      <c r="D102" s="97">
        <v>20990</v>
      </c>
      <c r="E102" s="97">
        <v>1310</v>
      </c>
      <c r="F102" s="97">
        <v>60290</v>
      </c>
      <c r="G102" s="94">
        <f t="shared" si="0"/>
        <v>20990</v>
      </c>
      <c r="H102" s="97">
        <f t="shared" si="1"/>
        <v>22300</v>
      </c>
      <c r="I102" s="97">
        <f t="shared" si="2"/>
        <v>23610</v>
      </c>
      <c r="J102" s="97">
        <f t="shared" si="3"/>
        <v>24920</v>
      </c>
      <c r="K102" s="97">
        <f t="shared" si="4"/>
        <v>26230</v>
      </c>
      <c r="L102" s="97">
        <f t="shared" si="5"/>
        <v>27540</v>
      </c>
      <c r="M102" s="97">
        <f t="shared" si="6"/>
        <v>28850</v>
      </c>
      <c r="N102" s="97">
        <f t="shared" si="7"/>
        <v>30160</v>
      </c>
      <c r="O102" s="97">
        <f t="shared" si="8"/>
        <v>31470</v>
      </c>
      <c r="P102" s="97">
        <f t="shared" si="9"/>
        <v>32780</v>
      </c>
      <c r="Q102" s="36">
        <f t="shared" si="10"/>
        <v>34090</v>
      </c>
      <c r="R102" s="36">
        <f t="shared" si="11"/>
        <v>35400</v>
      </c>
      <c r="S102" s="36">
        <f t="shared" si="12"/>
        <v>36710</v>
      </c>
      <c r="T102" s="36">
        <f t="shared" si="13"/>
        <v>38020</v>
      </c>
      <c r="U102" s="36">
        <f t="shared" si="14"/>
        <v>39330</v>
      </c>
      <c r="V102" s="36">
        <f t="shared" si="15"/>
        <v>40640</v>
      </c>
      <c r="W102" s="36">
        <f t="shared" si="16"/>
        <v>41950</v>
      </c>
      <c r="X102" s="36">
        <f t="shared" si="17"/>
        <v>43260</v>
      </c>
      <c r="Y102" s="36">
        <f t="shared" si="18"/>
        <v>44570</v>
      </c>
      <c r="Z102" s="36">
        <f t="shared" si="19"/>
        <v>45880</v>
      </c>
      <c r="AA102" s="36">
        <f t="shared" si="20"/>
        <v>47190</v>
      </c>
      <c r="AB102" s="36">
        <f t="shared" si="21"/>
        <v>48500</v>
      </c>
      <c r="AC102" s="36">
        <f t="shared" si="22"/>
        <v>49810</v>
      </c>
      <c r="AD102" s="36">
        <f t="shared" si="23"/>
        <v>51120</v>
      </c>
      <c r="AE102" s="93">
        <f t="shared" si="24"/>
        <v>52430</v>
      </c>
      <c r="AF102" s="93">
        <f t="shared" si="25"/>
        <v>53740</v>
      </c>
      <c r="AG102" s="93">
        <f t="shared" si="26"/>
        <v>55050</v>
      </c>
      <c r="AH102" s="93">
        <f t="shared" si="27"/>
        <v>56360</v>
      </c>
      <c r="AI102" s="93">
        <f t="shared" si="28"/>
        <v>57670</v>
      </c>
      <c r="AJ102" s="93">
        <f t="shared" si="29"/>
        <v>58980</v>
      </c>
      <c r="AK102" s="93">
        <f t="shared" si="30"/>
        <v>60290</v>
      </c>
    </row>
    <row r="103" spans="2:37" ht="15" customHeight="1" x14ac:dyDescent="0.25">
      <c r="B103" s="92" t="s">
        <v>64</v>
      </c>
      <c r="C103" s="93">
        <v>2022</v>
      </c>
      <c r="D103" s="94">
        <v>18050</v>
      </c>
      <c r="E103" s="94">
        <v>1190</v>
      </c>
      <c r="F103" s="94">
        <v>53750</v>
      </c>
      <c r="G103" s="94">
        <f t="shared" si="0"/>
        <v>18050</v>
      </c>
      <c r="H103" s="97">
        <f t="shared" si="1"/>
        <v>19240</v>
      </c>
      <c r="I103" s="97">
        <f t="shared" si="2"/>
        <v>20430</v>
      </c>
      <c r="J103" s="97">
        <f t="shared" si="3"/>
        <v>21620</v>
      </c>
      <c r="K103" s="97">
        <f t="shared" si="4"/>
        <v>22810</v>
      </c>
      <c r="L103" s="97">
        <f t="shared" si="5"/>
        <v>24000</v>
      </c>
      <c r="M103" s="97">
        <f t="shared" si="6"/>
        <v>25190</v>
      </c>
      <c r="N103" s="97">
        <f t="shared" si="7"/>
        <v>26380</v>
      </c>
      <c r="O103" s="97">
        <f t="shared" si="8"/>
        <v>27570</v>
      </c>
      <c r="P103" s="97">
        <f t="shared" si="9"/>
        <v>28760</v>
      </c>
      <c r="Q103" s="36">
        <f t="shared" si="10"/>
        <v>29950</v>
      </c>
      <c r="R103" s="36">
        <f t="shared" si="11"/>
        <v>31140</v>
      </c>
      <c r="S103" s="36">
        <f t="shared" si="12"/>
        <v>32330</v>
      </c>
      <c r="T103" s="36">
        <f t="shared" si="13"/>
        <v>33520</v>
      </c>
      <c r="U103" s="36">
        <f t="shared" si="14"/>
        <v>34710</v>
      </c>
      <c r="V103" s="36">
        <f t="shared" si="15"/>
        <v>35900</v>
      </c>
      <c r="W103" s="36">
        <f t="shared" si="16"/>
        <v>37090</v>
      </c>
      <c r="X103" s="36">
        <f t="shared" si="17"/>
        <v>38280</v>
      </c>
      <c r="Y103" s="36">
        <f t="shared" si="18"/>
        <v>39470</v>
      </c>
      <c r="Z103" s="36">
        <f t="shared" si="19"/>
        <v>40660</v>
      </c>
      <c r="AA103" s="36">
        <f t="shared" si="20"/>
        <v>41850</v>
      </c>
      <c r="AB103" s="36">
        <f t="shared" si="21"/>
        <v>43040</v>
      </c>
      <c r="AC103" s="36">
        <f t="shared" si="22"/>
        <v>44230</v>
      </c>
      <c r="AD103" s="36">
        <f t="shared" si="23"/>
        <v>45420</v>
      </c>
      <c r="AE103" s="93">
        <f t="shared" si="24"/>
        <v>46610</v>
      </c>
      <c r="AF103" s="93">
        <f t="shared" si="25"/>
        <v>47800</v>
      </c>
      <c r="AG103" s="93">
        <f t="shared" si="26"/>
        <v>48990</v>
      </c>
      <c r="AH103" s="93">
        <f t="shared" si="27"/>
        <v>50180</v>
      </c>
      <c r="AI103" s="93">
        <f t="shared" si="28"/>
        <v>51370</v>
      </c>
      <c r="AJ103" s="93">
        <f t="shared" si="29"/>
        <v>52560</v>
      </c>
      <c r="AK103" s="93">
        <f t="shared" si="30"/>
        <v>53750</v>
      </c>
    </row>
    <row r="104" spans="2:37" ht="15" customHeight="1" x14ac:dyDescent="0.25">
      <c r="B104" s="96"/>
      <c r="C104" s="68">
        <v>2026</v>
      </c>
      <c r="D104" s="97">
        <v>21680</v>
      </c>
      <c r="E104" s="97">
        <v>1430</v>
      </c>
      <c r="F104" s="97">
        <v>64580</v>
      </c>
      <c r="G104" s="94">
        <f t="shared" si="0"/>
        <v>21680</v>
      </c>
      <c r="H104" s="97">
        <f t="shared" si="1"/>
        <v>23110</v>
      </c>
      <c r="I104" s="97">
        <f t="shared" si="2"/>
        <v>24540</v>
      </c>
      <c r="J104" s="97">
        <f t="shared" si="3"/>
        <v>25970</v>
      </c>
      <c r="K104" s="97">
        <f t="shared" si="4"/>
        <v>27400</v>
      </c>
      <c r="L104" s="97">
        <f t="shared" si="5"/>
        <v>28830</v>
      </c>
      <c r="M104" s="97">
        <f t="shared" si="6"/>
        <v>30260</v>
      </c>
      <c r="N104" s="97">
        <f t="shared" si="7"/>
        <v>31690</v>
      </c>
      <c r="O104" s="97">
        <f t="shared" si="8"/>
        <v>33120</v>
      </c>
      <c r="P104" s="97">
        <f t="shared" si="9"/>
        <v>34550</v>
      </c>
      <c r="Q104" s="36">
        <f t="shared" si="10"/>
        <v>35980</v>
      </c>
      <c r="R104" s="36">
        <f t="shared" si="11"/>
        <v>37410</v>
      </c>
      <c r="S104" s="36">
        <f t="shared" si="12"/>
        <v>38840</v>
      </c>
      <c r="T104" s="36">
        <f t="shared" si="13"/>
        <v>40270</v>
      </c>
      <c r="U104" s="36">
        <f t="shared" si="14"/>
        <v>41700</v>
      </c>
      <c r="V104" s="36">
        <f t="shared" si="15"/>
        <v>43130</v>
      </c>
      <c r="W104" s="36">
        <f t="shared" si="16"/>
        <v>44560</v>
      </c>
      <c r="X104" s="36">
        <f t="shared" si="17"/>
        <v>45990</v>
      </c>
      <c r="Y104" s="36">
        <f t="shared" si="18"/>
        <v>47420</v>
      </c>
      <c r="Z104" s="36">
        <f t="shared" si="19"/>
        <v>48850</v>
      </c>
      <c r="AA104" s="36">
        <f t="shared" si="20"/>
        <v>50280</v>
      </c>
      <c r="AB104" s="36">
        <f t="shared" si="21"/>
        <v>51710</v>
      </c>
      <c r="AC104" s="36">
        <f t="shared" si="22"/>
        <v>53140</v>
      </c>
      <c r="AD104" s="36">
        <f t="shared" si="23"/>
        <v>54570</v>
      </c>
      <c r="AE104" s="93">
        <f t="shared" si="24"/>
        <v>56000</v>
      </c>
      <c r="AF104" s="93">
        <f t="shared" si="25"/>
        <v>57430</v>
      </c>
      <c r="AG104" s="93">
        <f t="shared" si="26"/>
        <v>58860</v>
      </c>
      <c r="AH104" s="93">
        <f t="shared" si="27"/>
        <v>60290</v>
      </c>
      <c r="AI104" s="93">
        <f t="shared" si="28"/>
        <v>61720</v>
      </c>
      <c r="AJ104" s="93">
        <f t="shared" si="29"/>
        <v>63150</v>
      </c>
      <c r="AK104" s="93">
        <f t="shared" si="30"/>
        <v>64580</v>
      </c>
    </row>
    <row r="105" spans="2:37" ht="15" customHeight="1" x14ac:dyDescent="0.25">
      <c r="B105" s="92" t="s">
        <v>65</v>
      </c>
      <c r="C105" s="93">
        <v>2022</v>
      </c>
      <c r="D105" s="94">
        <v>18650</v>
      </c>
      <c r="E105" s="94">
        <v>1310</v>
      </c>
      <c r="F105" s="94">
        <v>57950</v>
      </c>
      <c r="G105" s="94">
        <f t="shared" si="0"/>
        <v>18650</v>
      </c>
      <c r="H105" s="97">
        <f t="shared" si="1"/>
        <v>19960</v>
      </c>
      <c r="I105" s="97">
        <f t="shared" si="2"/>
        <v>21270</v>
      </c>
      <c r="J105" s="97">
        <f t="shared" si="3"/>
        <v>22580</v>
      </c>
      <c r="K105" s="97">
        <f t="shared" si="4"/>
        <v>23890</v>
      </c>
      <c r="L105" s="97">
        <f t="shared" si="5"/>
        <v>25200</v>
      </c>
      <c r="M105" s="97">
        <f t="shared" si="6"/>
        <v>26510</v>
      </c>
      <c r="N105" s="97">
        <f t="shared" si="7"/>
        <v>27820</v>
      </c>
      <c r="O105" s="97">
        <f t="shared" si="8"/>
        <v>29130</v>
      </c>
      <c r="P105" s="97">
        <f t="shared" si="9"/>
        <v>30440</v>
      </c>
      <c r="Q105" s="36">
        <f t="shared" si="10"/>
        <v>31750</v>
      </c>
      <c r="R105" s="36">
        <f t="shared" si="11"/>
        <v>33060</v>
      </c>
      <c r="S105" s="36">
        <f t="shared" si="12"/>
        <v>34370</v>
      </c>
      <c r="T105" s="36">
        <f t="shared" si="13"/>
        <v>35680</v>
      </c>
      <c r="U105" s="36">
        <f t="shared" si="14"/>
        <v>36990</v>
      </c>
      <c r="V105" s="36">
        <f t="shared" si="15"/>
        <v>38300</v>
      </c>
      <c r="W105" s="36">
        <f t="shared" si="16"/>
        <v>39610</v>
      </c>
      <c r="X105" s="36">
        <f t="shared" si="17"/>
        <v>40920</v>
      </c>
      <c r="Y105" s="36">
        <f t="shared" si="18"/>
        <v>42230</v>
      </c>
      <c r="Z105" s="36">
        <f t="shared" si="19"/>
        <v>43540</v>
      </c>
      <c r="AA105" s="36">
        <f t="shared" si="20"/>
        <v>44850</v>
      </c>
      <c r="AB105" s="36">
        <f t="shared" si="21"/>
        <v>46160</v>
      </c>
      <c r="AC105" s="36">
        <f t="shared" si="22"/>
        <v>47470</v>
      </c>
      <c r="AD105" s="36">
        <f t="shared" si="23"/>
        <v>48780</v>
      </c>
      <c r="AE105" s="93">
        <f t="shared" si="24"/>
        <v>50090</v>
      </c>
      <c r="AF105" s="93">
        <f t="shared" si="25"/>
        <v>51400</v>
      </c>
      <c r="AG105" s="93">
        <f t="shared" si="26"/>
        <v>52710</v>
      </c>
      <c r="AH105" s="93">
        <f t="shared" si="27"/>
        <v>54020</v>
      </c>
      <c r="AI105" s="93">
        <f t="shared" si="28"/>
        <v>55330</v>
      </c>
      <c r="AJ105" s="93">
        <f t="shared" si="29"/>
        <v>56640</v>
      </c>
      <c r="AK105" s="93">
        <f t="shared" si="30"/>
        <v>57950</v>
      </c>
    </row>
    <row r="106" spans="2:37" ht="15" customHeight="1" x14ac:dyDescent="0.25">
      <c r="B106" s="96"/>
      <c r="C106" s="68">
        <v>2026</v>
      </c>
      <c r="D106" s="97">
        <v>22410</v>
      </c>
      <c r="E106" s="97">
        <v>1580</v>
      </c>
      <c r="F106" s="97">
        <v>69810</v>
      </c>
      <c r="G106" s="94">
        <f t="shared" si="0"/>
        <v>22410</v>
      </c>
      <c r="H106" s="97">
        <f t="shared" si="1"/>
        <v>23990</v>
      </c>
      <c r="I106" s="97">
        <f t="shared" si="2"/>
        <v>25570</v>
      </c>
      <c r="J106" s="97">
        <f t="shared" si="3"/>
        <v>27150</v>
      </c>
      <c r="K106" s="97">
        <f t="shared" si="4"/>
        <v>28730</v>
      </c>
      <c r="L106" s="97">
        <f t="shared" si="5"/>
        <v>30310</v>
      </c>
      <c r="M106" s="97">
        <f t="shared" si="6"/>
        <v>31890</v>
      </c>
      <c r="N106" s="97">
        <f t="shared" si="7"/>
        <v>33470</v>
      </c>
      <c r="O106" s="97">
        <f t="shared" si="8"/>
        <v>35050</v>
      </c>
      <c r="P106" s="97">
        <f t="shared" si="9"/>
        <v>36630</v>
      </c>
      <c r="Q106" s="36">
        <f t="shared" si="10"/>
        <v>38210</v>
      </c>
      <c r="R106" s="36">
        <f t="shared" si="11"/>
        <v>39790</v>
      </c>
      <c r="S106" s="36">
        <f t="shared" si="12"/>
        <v>41370</v>
      </c>
      <c r="T106" s="36">
        <f t="shared" si="13"/>
        <v>42950</v>
      </c>
      <c r="U106" s="36">
        <f t="shared" si="14"/>
        <v>44530</v>
      </c>
      <c r="V106" s="36">
        <f t="shared" si="15"/>
        <v>46110</v>
      </c>
      <c r="W106" s="36">
        <f t="shared" si="16"/>
        <v>47690</v>
      </c>
      <c r="X106" s="36">
        <f t="shared" si="17"/>
        <v>49270</v>
      </c>
      <c r="Y106" s="36">
        <f t="shared" si="18"/>
        <v>50850</v>
      </c>
      <c r="Z106" s="36">
        <f t="shared" si="19"/>
        <v>52430</v>
      </c>
      <c r="AA106" s="36">
        <f t="shared" si="20"/>
        <v>54010</v>
      </c>
      <c r="AB106" s="36">
        <f t="shared" si="21"/>
        <v>55590</v>
      </c>
      <c r="AC106" s="36">
        <f t="shared" si="22"/>
        <v>57170</v>
      </c>
      <c r="AD106" s="36">
        <f t="shared" si="23"/>
        <v>58750</v>
      </c>
      <c r="AE106" s="93">
        <f t="shared" si="24"/>
        <v>60330</v>
      </c>
      <c r="AF106" s="93">
        <f t="shared" si="25"/>
        <v>61910</v>
      </c>
      <c r="AG106" s="93">
        <f t="shared" si="26"/>
        <v>63490</v>
      </c>
      <c r="AH106" s="93">
        <f t="shared" si="27"/>
        <v>65070</v>
      </c>
      <c r="AI106" s="93">
        <f t="shared" si="28"/>
        <v>66650</v>
      </c>
      <c r="AJ106" s="93">
        <f t="shared" si="29"/>
        <v>68230</v>
      </c>
      <c r="AK106" s="93">
        <f t="shared" si="30"/>
        <v>69810</v>
      </c>
    </row>
    <row r="107" spans="2:37" ht="15" customHeight="1" x14ac:dyDescent="0.25">
      <c r="B107" s="92" t="s">
        <v>66</v>
      </c>
      <c r="C107" s="93">
        <v>2022</v>
      </c>
      <c r="D107" s="94">
        <v>19770</v>
      </c>
      <c r="E107" s="94">
        <v>1430</v>
      </c>
      <c r="F107" s="94">
        <v>62670</v>
      </c>
      <c r="G107" s="94">
        <f t="shared" si="0"/>
        <v>19770</v>
      </c>
      <c r="H107" s="97">
        <f t="shared" si="1"/>
        <v>21200</v>
      </c>
      <c r="I107" s="97">
        <f t="shared" si="2"/>
        <v>22630</v>
      </c>
      <c r="J107" s="97">
        <f t="shared" si="3"/>
        <v>24060</v>
      </c>
      <c r="K107" s="97">
        <f t="shared" si="4"/>
        <v>25490</v>
      </c>
      <c r="L107" s="97">
        <f t="shared" si="5"/>
        <v>26920</v>
      </c>
      <c r="M107" s="97">
        <f t="shared" si="6"/>
        <v>28350</v>
      </c>
      <c r="N107" s="97">
        <f t="shared" si="7"/>
        <v>29780</v>
      </c>
      <c r="O107" s="97">
        <f t="shared" si="8"/>
        <v>31210</v>
      </c>
      <c r="P107" s="97">
        <f t="shared" si="9"/>
        <v>32640</v>
      </c>
      <c r="Q107" s="36">
        <f t="shared" si="10"/>
        <v>34070</v>
      </c>
      <c r="R107" s="36">
        <f t="shared" si="11"/>
        <v>35500</v>
      </c>
      <c r="S107" s="36">
        <f t="shared" si="12"/>
        <v>36930</v>
      </c>
      <c r="T107" s="36">
        <f t="shared" si="13"/>
        <v>38360</v>
      </c>
      <c r="U107" s="36">
        <f t="shared" si="14"/>
        <v>39790</v>
      </c>
      <c r="V107" s="36">
        <f t="shared" si="15"/>
        <v>41220</v>
      </c>
      <c r="W107" s="36">
        <f t="shared" si="16"/>
        <v>42650</v>
      </c>
      <c r="X107" s="36">
        <f t="shared" si="17"/>
        <v>44080</v>
      </c>
      <c r="Y107" s="36">
        <f t="shared" si="18"/>
        <v>45510</v>
      </c>
      <c r="Z107" s="36">
        <f t="shared" si="19"/>
        <v>46940</v>
      </c>
      <c r="AA107" s="36">
        <f t="shared" si="20"/>
        <v>48370</v>
      </c>
      <c r="AB107" s="36">
        <f t="shared" si="21"/>
        <v>49800</v>
      </c>
      <c r="AC107" s="36">
        <f t="shared" si="22"/>
        <v>51230</v>
      </c>
      <c r="AD107" s="36">
        <f t="shared" si="23"/>
        <v>52660</v>
      </c>
      <c r="AE107" s="93">
        <f t="shared" si="24"/>
        <v>54090</v>
      </c>
      <c r="AF107" s="93">
        <f t="shared" si="25"/>
        <v>55520</v>
      </c>
      <c r="AG107" s="93">
        <f t="shared" si="26"/>
        <v>56950</v>
      </c>
      <c r="AH107" s="93">
        <f t="shared" si="27"/>
        <v>58380</v>
      </c>
      <c r="AI107" s="93">
        <f t="shared" si="28"/>
        <v>59810</v>
      </c>
      <c r="AJ107" s="93">
        <f t="shared" si="29"/>
        <v>61240</v>
      </c>
      <c r="AK107" s="93">
        <f t="shared" si="30"/>
        <v>62670</v>
      </c>
    </row>
    <row r="108" spans="2:37" ht="15" customHeight="1" x14ac:dyDescent="0.25">
      <c r="B108" s="96"/>
      <c r="C108" s="68">
        <v>2026</v>
      </c>
      <c r="D108" s="97">
        <v>23750</v>
      </c>
      <c r="E108" s="97">
        <v>1720</v>
      </c>
      <c r="F108" s="97">
        <v>75350</v>
      </c>
      <c r="G108" s="94">
        <f t="shared" si="0"/>
        <v>23750</v>
      </c>
      <c r="H108" s="97">
        <f t="shared" si="1"/>
        <v>25470</v>
      </c>
      <c r="I108" s="97">
        <f t="shared" si="2"/>
        <v>27190</v>
      </c>
      <c r="J108" s="97">
        <f t="shared" si="3"/>
        <v>28910</v>
      </c>
      <c r="K108" s="97">
        <f t="shared" si="4"/>
        <v>30630</v>
      </c>
      <c r="L108" s="97">
        <f t="shared" si="5"/>
        <v>32350</v>
      </c>
      <c r="M108" s="97">
        <f t="shared" si="6"/>
        <v>34070</v>
      </c>
      <c r="N108" s="97">
        <f t="shared" si="7"/>
        <v>35790</v>
      </c>
      <c r="O108" s="97">
        <f t="shared" si="8"/>
        <v>37510</v>
      </c>
      <c r="P108" s="97">
        <f t="shared" si="9"/>
        <v>39230</v>
      </c>
      <c r="Q108" s="36">
        <f t="shared" si="10"/>
        <v>40950</v>
      </c>
      <c r="R108" s="36">
        <f t="shared" si="11"/>
        <v>42670</v>
      </c>
      <c r="S108" s="36">
        <f t="shared" si="12"/>
        <v>44390</v>
      </c>
      <c r="T108" s="36">
        <f t="shared" si="13"/>
        <v>46110</v>
      </c>
      <c r="U108" s="36">
        <f t="shared" si="14"/>
        <v>47830</v>
      </c>
      <c r="V108" s="36">
        <f t="shared" si="15"/>
        <v>49550</v>
      </c>
      <c r="W108" s="36">
        <f t="shared" si="16"/>
        <v>51270</v>
      </c>
      <c r="X108" s="36">
        <f t="shared" si="17"/>
        <v>52990</v>
      </c>
      <c r="Y108" s="36">
        <f t="shared" si="18"/>
        <v>54710</v>
      </c>
      <c r="Z108" s="36">
        <f t="shared" si="19"/>
        <v>56430</v>
      </c>
      <c r="AA108" s="36">
        <f t="shared" si="20"/>
        <v>58150</v>
      </c>
      <c r="AB108" s="36">
        <f t="shared" si="21"/>
        <v>59870</v>
      </c>
      <c r="AC108" s="36">
        <f t="shared" si="22"/>
        <v>61590</v>
      </c>
      <c r="AD108" s="36">
        <f t="shared" si="23"/>
        <v>63310</v>
      </c>
      <c r="AE108" s="93">
        <f t="shared" si="24"/>
        <v>65030</v>
      </c>
      <c r="AF108" s="93">
        <f t="shared" si="25"/>
        <v>66750</v>
      </c>
      <c r="AG108" s="93">
        <f t="shared" si="26"/>
        <v>68470</v>
      </c>
      <c r="AH108" s="93">
        <f t="shared" si="27"/>
        <v>70190</v>
      </c>
      <c r="AI108" s="93">
        <f t="shared" si="28"/>
        <v>71910</v>
      </c>
      <c r="AJ108" s="93">
        <f t="shared" si="29"/>
        <v>73630</v>
      </c>
      <c r="AK108" s="93">
        <f t="shared" si="30"/>
        <v>75350</v>
      </c>
    </row>
    <row r="109" spans="2:37" ht="15" customHeight="1" x14ac:dyDescent="0.25">
      <c r="B109" s="92" t="s">
        <v>67</v>
      </c>
      <c r="C109" s="93">
        <v>2022</v>
      </c>
      <c r="D109" s="94">
        <v>21160</v>
      </c>
      <c r="E109" s="94">
        <v>1560</v>
      </c>
      <c r="F109" s="94">
        <v>67960</v>
      </c>
      <c r="G109" s="94">
        <f t="shared" si="0"/>
        <v>21160</v>
      </c>
      <c r="H109" s="97">
        <f t="shared" si="1"/>
        <v>22720</v>
      </c>
      <c r="I109" s="97">
        <f t="shared" si="2"/>
        <v>24280</v>
      </c>
      <c r="J109" s="97">
        <f t="shared" si="3"/>
        <v>25840</v>
      </c>
      <c r="K109" s="97">
        <f t="shared" si="4"/>
        <v>27400</v>
      </c>
      <c r="L109" s="97">
        <f t="shared" si="5"/>
        <v>28960</v>
      </c>
      <c r="M109" s="97">
        <f t="shared" si="6"/>
        <v>30520</v>
      </c>
      <c r="N109" s="97">
        <f t="shared" si="7"/>
        <v>32080</v>
      </c>
      <c r="O109" s="97">
        <f t="shared" si="8"/>
        <v>33640</v>
      </c>
      <c r="P109" s="97">
        <f t="shared" si="9"/>
        <v>35200</v>
      </c>
      <c r="Q109" s="36">
        <f t="shared" si="10"/>
        <v>36760</v>
      </c>
      <c r="R109" s="36">
        <f t="shared" si="11"/>
        <v>38320</v>
      </c>
      <c r="S109" s="36">
        <f t="shared" si="12"/>
        <v>39880</v>
      </c>
      <c r="T109" s="36">
        <f t="shared" si="13"/>
        <v>41440</v>
      </c>
      <c r="U109" s="36">
        <f t="shared" si="14"/>
        <v>43000</v>
      </c>
      <c r="V109" s="36">
        <f t="shared" si="15"/>
        <v>44560</v>
      </c>
      <c r="W109" s="36">
        <f t="shared" si="16"/>
        <v>46120</v>
      </c>
      <c r="X109" s="36">
        <f t="shared" si="17"/>
        <v>47680</v>
      </c>
      <c r="Y109" s="36">
        <f t="shared" si="18"/>
        <v>49240</v>
      </c>
      <c r="Z109" s="36">
        <f t="shared" si="19"/>
        <v>50800</v>
      </c>
      <c r="AA109" s="36">
        <f t="shared" si="20"/>
        <v>52360</v>
      </c>
      <c r="AB109" s="36">
        <f t="shared" si="21"/>
        <v>53920</v>
      </c>
      <c r="AC109" s="36">
        <f t="shared" si="22"/>
        <v>55480</v>
      </c>
      <c r="AD109" s="36">
        <f t="shared" si="23"/>
        <v>57040</v>
      </c>
      <c r="AE109" s="93">
        <f t="shared" si="24"/>
        <v>58600</v>
      </c>
      <c r="AF109" s="93">
        <f t="shared" si="25"/>
        <v>60160</v>
      </c>
      <c r="AG109" s="93">
        <f t="shared" si="26"/>
        <v>61720</v>
      </c>
      <c r="AH109" s="93">
        <f t="shared" si="27"/>
        <v>63280</v>
      </c>
      <c r="AI109" s="93">
        <f t="shared" si="28"/>
        <v>64840</v>
      </c>
      <c r="AJ109" s="93">
        <f t="shared" si="29"/>
        <v>66400</v>
      </c>
      <c r="AK109" s="93">
        <f t="shared" si="30"/>
        <v>67960</v>
      </c>
    </row>
    <row r="110" spans="2:37" ht="15" customHeight="1" x14ac:dyDescent="0.25">
      <c r="B110" s="96"/>
      <c r="C110" s="68">
        <v>2026</v>
      </c>
      <c r="D110" s="97">
        <v>25420</v>
      </c>
      <c r="E110" s="97">
        <v>1880</v>
      </c>
      <c r="F110" s="97">
        <v>81820</v>
      </c>
      <c r="G110" s="94">
        <f t="shared" si="0"/>
        <v>25420</v>
      </c>
      <c r="H110" s="97">
        <f t="shared" si="1"/>
        <v>27300</v>
      </c>
      <c r="I110" s="97">
        <f t="shared" si="2"/>
        <v>29180</v>
      </c>
      <c r="J110" s="97">
        <f t="shared" si="3"/>
        <v>31060</v>
      </c>
      <c r="K110" s="97">
        <f t="shared" si="4"/>
        <v>32940</v>
      </c>
      <c r="L110" s="97">
        <f t="shared" si="5"/>
        <v>34820</v>
      </c>
      <c r="M110" s="97">
        <f t="shared" si="6"/>
        <v>36700</v>
      </c>
      <c r="N110" s="97">
        <f t="shared" si="7"/>
        <v>38580</v>
      </c>
      <c r="O110" s="97">
        <f t="shared" si="8"/>
        <v>40460</v>
      </c>
      <c r="P110" s="97">
        <f t="shared" si="9"/>
        <v>42340</v>
      </c>
      <c r="Q110" s="36">
        <f t="shared" si="10"/>
        <v>44220</v>
      </c>
      <c r="R110" s="36">
        <f t="shared" si="11"/>
        <v>46100</v>
      </c>
      <c r="S110" s="36">
        <f t="shared" si="12"/>
        <v>47980</v>
      </c>
      <c r="T110" s="36">
        <f t="shared" si="13"/>
        <v>49860</v>
      </c>
      <c r="U110" s="36">
        <f t="shared" si="14"/>
        <v>51740</v>
      </c>
      <c r="V110" s="36">
        <f t="shared" si="15"/>
        <v>53620</v>
      </c>
      <c r="W110" s="36">
        <f t="shared" si="16"/>
        <v>55500</v>
      </c>
      <c r="X110" s="36">
        <f t="shared" si="17"/>
        <v>57380</v>
      </c>
      <c r="Y110" s="36">
        <f t="shared" si="18"/>
        <v>59260</v>
      </c>
      <c r="Z110" s="36">
        <f t="shared" si="19"/>
        <v>61140</v>
      </c>
      <c r="AA110" s="36">
        <f t="shared" si="20"/>
        <v>63020</v>
      </c>
      <c r="AB110" s="36">
        <f t="shared" si="21"/>
        <v>64900</v>
      </c>
      <c r="AC110" s="36">
        <f t="shared" si="22"/>
        <v>66780</v>
      </c>
      <c r="AD110" s="36">
        <f t="shared" si="23"/>
        <v>68660</v>
      </c>
      <c r="AE110" s="93">
        <f t="shared" si="24"/>
        <v>70540</v>
      </c>
      <c r="AF110" s="93">
        <f t="shared" si="25"/>
        <v>72420</v>
      </c>
      <c r="AG110" s="93">
        <f t="shared" si="26"/>
        <v>74300</v>
      </c>
      <c r="AH110" s="93">
        <f t="shared" si="27"/>
        <v>76180</v>
      </c>
      <c r="AI110" s="93">
        <f t="shared" si="28"/>
        <v>78060</v>
      </c>
      <c r="AJ110" s="93">
        <f t="shared" si="29"/>
        <v>79940</v>
      </c>
      <c r="AK110" s="93">
        <f t="shared" si="30"/>
        <v>81820</v>
      </c>
    </row>
    <row r="111" spans="2:37" ht="15" customHeight="1" x14ac:dyDescent="0.25">
      <c r="B111" s="92" t="s">
        <v>68</v>
      </c>
      <c r="C111" s="93">
        <v>2022</v>
      </c>
      <c r="D111" s="94">
        <v>22530</v>
      </c>
      <c r="E111" s="94">
        <v>1740</v>
      </c>
      <c r="F111" s="94">
        <v>74730</v>
      </c>
      <c r="G111" s="94">
        <f t="shared" si="0"/>
        <v>22530</v>
      </c>
      <c r="H111" s="97">
        <f t="shared" si="1"/>
        <v>24270</v>
      </c>
      <c r="I111" s="97">
        <f t="shared" si="2"/>
        <v>26010</v>
      </c>
      <c r="J111" s="97">
        <f t="shared" si="3"/>
        <v>27750</v>
      </c>
      <c r="K111" s="97">
        <f t="shared" si="4"/>
        <v>29490</v>
      </c>
      <c r="L111" s="97">
        <f t="shared" si="5"/>
        <v>31230</v>
      </c>
      <c r="M111" s="97">
        <f t="shared" si="6"/>
        <v>32970</v>
      </c>
      <c r="N111" s="97">
        <f t="shared" si="7"/>
        <v>34710</v>
      </c>
      <c r="O111" s="97">
        <f t="shared" si="8"/>
        <v>36450</v>
      </c>
      <c r="P111" s="97">
        <f t="shared" si="9"/>
        <v>38190</v>
      </c>
      <c r="Q111" s="36">
        <f t="shared" si="10"/>
        <v>39930</v>
      </c>
      <c r="R111" s="36">
        <f t="shared" si="11"/>
        <v>41670</v>
      </c>
      <c r="S111" s="36">
        <f t="shared" si="12"/>
        <v>43410</v>
      </c>
      <c r="T111" s="36">
        <f t="shared" si="13"/>
        <v>45150</v>
      </c>
      <c r="U111" s="36">
        <f t="shared" si="14"/>
        <v>46890</v>
      </c>
      <c r="V111" s="36">
        <f t="shared" si="15"/>
        <v>48630</v>
      </c>
      <c r="W111" s="36">
        <f t="shared" si="16"/>
        <v>50370</v>
      </c>
      <c r="X111" s="36">
        <f t="shared" si="17"/>
        <v>52110</v>
      </c>
      <c r="Y111" s="36">
        <f t="shared" si="18"/>
        <v>53850</v>
      </c>
      <c r="Z111" s="36">
        <f t="shared" si="19"/>
        <v>55590</v>
      </c>
      <c r="AA111" s="36">
        <f t="shared" si="20"/>
        <v>57330</v>
      </c>
      <c r="AB111" s="36">
        <f t="shared" si="21"/>
        <v>59070</v>
      </c>
      <c r="AC111" s="36">
        <f t="shared" si="22"/>
        <v>60810</v>
      </c>
      <c r="AD111" s="36">
        <f t="shared" si="23"/>
        <v>62550</v>
      </c>
      <c r="AE111" s="93">
        <f t="shared" si="24"/>
        <v>64290</v>
      </c>
      <c r="AF111" s="93">
        <f t="shared" si="25"/>
        <v>66030</v>
      </c>
      <c r="AG111" s="93">
        <f t="shared" si="26"/>
        <v>67770</v>
      </c>
      <c r="AH111" s="93">
        <f t="shared" si="27"/>
        <v>69510</v>
      </c>
      <c r="AI111" s="93">
        <f t="shared" si="28"/>
        <v>71250</v>
      </c>
      <c r="AJ111" s="93">
        <f t="shared" si="29"/>
        <v>72990</v>
      </c>
      <c r="AK111" s="93">
        <f t="shared" si="30"/>
        <v>74730</v>
      </c>
    </row>
    <row r="112" spans="2:37" ht="15" customHeight="1" x14ac:dyDescent="0.25">
      <c r="B112" s="96"/>
      <c r="C112" s="68">
        <v>2026</v>
      </c>
      <c r="D112" s="97">
        <v>27060</v>
      </c>
      <c r="E112" s="97">
        <v>2090</v>
      </c>
      <c r="F112" s="97">
        <v>89760</v>
      </c>
      <c r="G112" s="94">
        <f t="shared" si="0"/>
        <v>27060</v>
      </c>
      <c r="H112" s="97">
        <f t="shared" si="1"/>
        <v>29150</v>
      </c>
      <c r="I112" s="97">
        <f t="shared" si="2"/>
        <v>31240</v>
      </c>
      <c r="J112" s="97">
        <f t="shared" si="3"/>
        <v>33330</v>
      </c>
      <c r="K112" s="97">
        <f t="shared" si="4"/>
        <v>35420</v>
      </c>
      <c r="L112" s="97">
        <f t="shared" si="5"/>
        <v>37510</v>
      </c>
      <c r="M112" s="97">
        <f t="shared" si="6"/>
        <v>39600</v>
      </c>
      <c r="N112" s="97">
        <f t="shared" si="7"/>
        <v>41690</v>
      </c>
      <c r="O112" s="97">
        <f t="shared" si="8"/>
        <v>43780</v>
      </c>
      <c r="P112" s="97">
        <f t="shared" si="9"/>
        <v>45870</v>
      </c>
      <c r="Q112" s="36">
        <f t="shared" si="10"/>
        <v>47960</v>
      </c>
      <c r="R112" s="36">
        <f t="shared" si="11"/>
        <v>50050</v>
      </c>
      <c r="S112" s="36">
        <f t="shared" si="12"/>
        <v>52140</v>
      </c>
      <c r="T112" s="36">
        <f t="shared" si="13"/>
        <v>54230</v>
      </c>
      <c r="U112" s="36">
        <f t="shared" si="14"/>
        <v>56320</v>
      </c>
      <c r="V112" s="36">
        <f t="shared" si="15"/>
        <v>58410</v>
      </c>
      <c r="W112" s="36">
        <f t="shared" si="16"/>
        <v>60500</v>
      </c>
      <c r="X112" s="36">
        <f t="shared" si="17"/>
        <v>62590</v>
      </c>
      <c r="Y112" s="36">
        <f t="shared" si="18"/>
        <v>64680</v>
      </c>
      <c r="Z112" s="36">
        <f t="shared" si="19"/>
        <v>66770</v>
      </c>
      <c r="AA112" s="36">
        <f t="shared" si="20"/>
        <v>68860</v>
      </c>
      <c r="AB112" s="36">
        <f t="shared" si="21"/>
        <v>70950</v>
      </c>
      <c r="AC112" s="36">
        <f t="shared" si="22"/>
        <v>73040</v>
      </c>
      <c r="AD112" s="36">
        <f t="shared" si="23"/>
        <v>75130</v>
      </c>
      <c r="AE112" s="93">
        <f t="shared" si="24"/>
        <v>77220</v>
      </c>
      <c r="AF112" s="93">
        <f t="shared" si="25"/>
        <v>79310</v>
      </c>
      <c r="AG112" s="93">
        <f t="shared" si="26"/>
        <v>81400</v>
      </c>
      <c r="AH112" s="93">
        <f t="shared" si="27"/>
        <v>83490</v>
      </c>
      <c r="AI112" s="93">
        <f t="shared" si="28"/>
        <v>85580</v>
      </c>
      <c r="AJ112" s="93">
        <f t="shared" si="29"/>
        <v>87670</v>
      </c>
      <c r="AK112" s="93">
        <f t="shared" si="30"/>
        <v>89760</v>
      </c>
    </row>
    <row r="113" spans="2:37" ht="15" customHeight="1" x14ac:dyDescent="0.25">
      <c r="B113" s="92" t="s">
        <v>69</v>
      </c>
      <c r="C113" s="93">
        <v>2022</v>
      </c>
      <c r="D113" s="94">
        <v>23920</v>
      </c>
      <c r="E113" s="94">
        <v>1980</v>
      </c>
      <c r="F113" s="94">
        <v>83320</v>
      </c>
      <c r="G113" s="94">
        <f t="shared" si="0"/>
        <v>23920</v>
      </c>
      <c r="H113" s="97">
        <f t="shared" si="1"/>
        <v>25900</v>
      </c>
      <c r="I113" s="97">
        <f t="shared" si="2"/>
        <v>27880</v>
      </c>
      <c r="J113" s="97">
        <f t="shared" si="3"/>
        <v>29860</v>
      </c>
      <c r="K113" s="97">
        <f t="shared" si="4"/>
        <v>31840</v>
      </c>
      <c r="L113" s="97">
        <f t="shared" si="5"/>
        <v>33820</v>
      </c>
      <c r="M113" s="97">
        <f t="shared" si="6"/>
        <v>35800</v>
      </c>
      <c r="N113" s="97">
        <f t="shared" si="7"/>
        <v>37780</v>
      </c>
      <c r="O113" s="97">
        <f t="shared" si="8"/>
        <v>39760</v>
      </c>
      <c r="P113" s="97">
        <f t="shared" si="9"/>
        <v>41740</v>
      </c>
      <c r="Q113" s="36">
        <f t="shared" si="10"/>
        <v>43720</v>
      </c>
      <c r="R113" s="36">
        <f t="shared" si="11"/>
        <v>45700</v>
      </c>
      <c r="S113" s="36">
        <f t="shared" si="12"/>
        <v>47680</v>
      </c>
      <c r="T113" s="36">
        <f t="shared" si="13"/>
        <v>49660</v>
      </c>
      <c r="U113" s="36">
        <f t="shared" si="14"/>
        <v>51640</v>
      </c>
      <c r="V113" s="36">
        <f t="shared" si="15"/>
        <v>53620</v>
      </c>
      <c r="W113" s="36">
        <f t="shared" si="16"/>
        <v>55600</v>
      </c>
      <c r="X113" s="36">
        <f t="shared" si="17"/>
        <v>57580</v>
      </c>
      <c r="Y113" s="36">
        <f t="shared" si="18"/>
        <v>59560</v>
      </c>
      <c r="Z113" s="36">
        <f t="shared" si="19"/>
        <v>61540</v>
      </c>
      <c r="AA113" s="36">
        <f t="shared" si="20"/>
        <v>63520</v>
      </c>
      <c r="AB113" s="36">
        <f t="shared" si="21"/>
        <v>65500</v>
      </c>
      <c r="AC113" s="36">
        <f t="shared" si="22"/>
        <v>67480</v>
      </c>
      <c r="AD113" s="36">
        <f t="shared" si="23"/>
        <v>69460</v>
      </c>
      <c r="AE113" s="93">
        <f t="shared" si="24"/>
        <v>71440</v>
      </c>
      <c r="AF113" s="93">
        <f t="shared" si="25"/>
        <v>73420</v>
      </c>
      <c r="AG113" s="93">
        <f t="shared" si="26"/>
        <v>75400</v>
      </c>
      <c r="AH113" s="93">
        <f t="shared" si="27"/>
        <v>77380</v>
      </c>
      <c r="AI113" s="93">
        <f t="shared" si="28"/>
        <v>79360</v>
      </c>
      <c r="AJ113" s="93">
        <f t="shared" si="29"/>
        <v>81340</v>
      </c>
      <c r="AK113" s="93">
        <f t="shared" si="30"/>
        <v>83320</v>
      </c>
    </row>
    <row r="114" spans="2:37" ht="15" customHeight="1" x14ac:dyDescent="0.25">
      <c r="B114" s="96"/>
      <c r="C114" s="68">
        <v>2026</v>
      </c>
      <c r="D114" s="97">
        <v>28730</v>
      </c>
      <c r="E114" s="97">
        <v>2380</v>
      </c>
      <c r="F114" s="97">
        <v>100130</v>
      </c>
      <c r="G114" s="94">
        <f t="shared" si="0"/>
        <v>28730</v>
      </c>
      <c r="H114" s="97">
        <f t="shared" si="1"/>
        <v>31110</v>
      </c>
      <c r="I114" s="97">
        <f t="shared" si="2"/>
        <v>33490</v>
      </c>
      <c r="J114" s="97">
        <f t="shared" si="3"/>
        <v>35870</v>
      </c>
      <c r="K114" s="97">
        <f t="shared" si="4"/>
        <v>38250</v>
      </c>
      <c r="L114" s="97">
        <f t="shared" si="5"/>
        <v>40630</v>
      </c>
      <c r="M114" s="97">
        <f t="shared" si="6"/>
        <v>43010</v>
      </c>
      <c r="N114" s="97">
        <f t="shared" si="7"/>
        <v>45390</v>
      </c>
      <c r="O114" s="97">
        <f t="shared" si="8"/>
        <v>47770</v>
      </c>
      <c r="P114" s="97">
        <f t="shared" si="9"/>
        <v>50150</v>
      </c>
      <c r="Q114" s="36">
        <f t="shared" si="10"/>
        <v>52530</v>
      </c>
      <c r="R114" s="36">
        <f t="shared" si="11"/>
        <v>54910</v>
      </c>
      <c r="S114" s="36">
        <f t="shared" si="12"/>
        <v>57290</v>
      </c>
      <c r="T114" s="36">
        <f t="shared" si="13"/>
        <v>59670</v>
      </c>
      <c r="U114" s="36">
        <f t="shared" si="14"/>
        <v>62050</v>
      </c>
      <c r="V114" s="36">
        <f t="shared" si="15"/>
        <v>64430</v>
      </c>
      <c r="W114" s="36">
        <f t="shared" si="16"/>
        <v>66810</v>
      </c>
      <c r="X114" s="36">
        <f t="shared" si="17"/>
        <v>69190</v>
      </c>
      <c r="Y114" s="36">
        <f t="shared" si="18"/>
        <v>71570</v>
      </c>
      <c r="Z114" s="36">
        <f t="shared" si="19"/>
        <v>73950</v>
      </c>
      <c r="AA114" s="36">
        <f t="shared" si="20"/>
        <v>76330</v>
      </c>
      <c r="AB114" s="36">
        <f t="shared" si="21"/>
        <v>78710</v>
      </c>
      <c r="AC114" s="36">
        <f t="shared" si="22"/>
        <v>81090</v>
      </c>
      <c r="AD114" s="36">
        <f t="shared" si="23"/>
        <v>83470</v>
      </c>
      <c r="AE114" s="93">
        <f t="shared" si="24"/>
        <v>85850</v>
      </c>
      <c r="AF114" s="93">
        <f t="shared" si="25"/>
        <v>88230</v>
      </c>
      <c r="AG114" s="93">
        <f t="shared" si="26"/>
        <v>90610</v>
      </c>
      <c r="AH114" s="93">
        <f t="shared" si="27"/>
        <v>92990</v>
      </c>
      <c r="AI114" s="93">
        <f t="shared" si="28"/>
        <v>95370</v>
      </c>
      <c r="AJ114" s="93">
        <f t="shared" si="29"/>
        <v>97750</v>
      </c>
      <c r="AK114" s="93">
        <f t="shared" si="30"/>
        <v>100130</v>
      </c>
    </row>
    <row r="115" spans="2:37" ht="15" customHeight="1" x14ac:dyDescent="0.25">
      <c r="B115" s="92" t="s">
        <v>70</v>
      </c>
      <c r="C115" s="93">
        <v>2022</v>
      </c>
      <c r="D115" s="94">
        <v>28070</v>
      </c>
      <c r="E115" s="94">
        <v>2260</v>
      </c>
      <c r="F115" s="94">
        <v>95870</v>
      </c>
      <c r="G115" s="94">
        <f t="shared" si="0"/>
        <v>28070</v>
      </c>
      <c r="H115" s="97">
        <f t="shared" si="1"/>
        <v>30330</v>
      </c>
      <c r="I115" s="97">
        <f t="shared" si="2"/>
        <v>32590</v>
      </c>
      <c r="J115" s="97">
        <f t="shared" si="3"/>
        <v>34850</v>
      </c>
      <c r="K115" s="97">
        <f t="shared" si="4"/>
        <v>37110</v>
      </c>
      <c r="L115" s="97">
        <f t="shared" si="5"/>
        <v>39370</v>
      </c>
      <c r="M115" s="97">
        <f t="shared" si="6"/>
        <v>41630</v>
      </c>
      <c r="N115" s="97">
        <f t="shared" si="7"/>
        <v>43890</v>
      </c>
      <c r="O115" s="97">
        <f t="shared" si="8"/>
        <v>46150</v>
      </c>
      <c r="P115" s="97">
        <f t="shared" si="9"/>
        <v>48410</v>
      </c>
      <c r="Q115" s="36">
        <f t="shared" si="10"/>
        <v>50670</v>
      </c>
      <c r="R115" s="36">
        <f t="shared" si="11"/>
        <v>52930</v>
      </c>
      <c r="S115" s="36">
        <f t="shared" si="12"/>
        <v>55190</v>
      </c>
      <c r="T115" s="36">
        <f t="shared" si="13"/>
        <v>57450</v>
      </c>
      <c r="U115" s="36">
        <f t="shared" si="14"/>
        <v>59710</v>
      </c>
      <c r="V115" s="36">
        <f t="shared" si="15"/>
        <v>61970</v>
      </c>
      <c r="W115" s="36">
        <f t="shared" si="16"/>
        <v>64230</v>
      </c>
      <c r="X115" s="36">
        <f t="shared" si="17"/>
        <v>66490</v>
      </c>
      <c r="Y115" s="36">
        <f t="shared" si="18"/>
        <v>68750</v>
      </c>
      <c r="Z115" s="36">
        <f t="shared" si="19"/>
        <v>71010</v>
      </c>
      <c r="AA115" s="36">
        <f t="shared" si="20"/>
        <v>73270</v>
      </c>
      <c r="AB115" s="36">
        <f t="shared" si="21"/>
        <v>75530</v>
      </c>
      <c r="AC115" s="36">
        <f t="shared" si="22"/>
        <v>77790</v>
      </c>
      <c r="AD115" s="36">
        <f t="shared" si="23"/>
        <v>80050</v>
      </c>
      <c r="AE115" s="93">
        <f t="shared" si="24"/>
        <v>82310</v>
      </c>
      <c r="AF115" s="93">
        <f t="shared" si="25"/>
        <v>84570</v>
      </c>
      <c r="AG115" s="93">
        <f t="shared" si="26"/>
        <v>86830</v>
      </c>
      <c r="AH115" s="93">
        <f t="shared" si="27"/>
        <v>89090</v>
      </c>
      <c r="AI115" s="93">
        <f t="shared" si="28"/>
        <v>91350</v>
      </c>
      <c r="AJ115" s="93">
        <f t="shared" si="29"/>
        <v>93610</v>
      </c>
      <c r="AK115" s="93">
        <f t="shared" si="30"/>
        <v>95870</v>
      </c>
    </row>
    <row r="116" spans="2:37" ht="15" customHeight="1" x14ac:dyDescent="0.25">
      <c r="B116" s="96"/>
      <c r="C116" s="68">
        <v>2026</v>
      </c>
      <c r="D116" s="97">
        <v>33720</v>
      </c>
      <c r="E116" s="97">
        <v>2720</v>
      </c>
      <c r="F116" s="97">
        <v>115320</v>
      </c>
      <c r="G116" s="94">
        <f t="shared" si="0"/>
        <v>33720</v>
      </c>
      <c r="H116" s="97">
        <f t="shared" si="1"/>
        <v>36440</v>
      </c>
      <c r="I116" s="97">
        <f t="shared" si="2"/>
        <v>39160</v>
      </c>
      <c r="J116" s="97">
        <f t="shared" si="3"/>
        <v>41880</v>
      </c>
      <c r="K116" s="97">
        <f t="shared" si="4"/>
        <v>44600</v>
      </c>
      <c r="L116" s="97">
        <f t="shared" si="5"/>
        <v>47320</v>
      </c>
      <c r="M116" s="97">
        <f t="shared" si="6"/>
        <v>50040</v>
      </c>
      <c r="N116" s="97">
        <f t="shared" si="7"/>
        <v>52760</v>
      </c>
      <c r="O116" s="97">
        <f t="shared" si="8"/>
        <v>55480</v>
      </c>
      <c r="P116" s="97">
        <f t="shared" si="9"/>
        <v>58200</v>
      </c>
      <c r="Q116" s="36">
        <f t="shared" si="10"/>
        <v>60920</v>
      </c>
      <c r="R116" s="36">
        <f t="shared" si="11"/>
        <v>63640</v>
      </c>
      <c r="S116" s="36">
        <f t="shared" si="12"/>
        <v>66360</v>
      </c>
      <c r="T116" s="36">
        <f t="shared" si="13"/>
        <v>69080</v>
      </c>
      <c r="U116" s="36">
        <f t="shared" si="14"/>
        <v>71800</v>
      </c>
      <c r="V116" s="36">
        <f t="shared" si="15"/>
        <v>74520</v>
      </c>
      <c r="W116" s="36">
        <f t="shared" si="16"/>
        <v>77240</v>
      </c>
      <c r="X116" s="36">
        <f t="shared" si="17"/>
        <v>79960</v>
      </c>
      <c r="Y116" s="36">
        <f t="shared" si="18"/>
        <v>82680</v>
      </c>
      <c r="Z116" s="36">
        <f t="shared" si="19"/>
        <v>85400</v>
      </c>
      <c r="AA116" s="36">
        <f t="shared" si="20"/>
        <v>88120</v>
      </c>
      <c r="AB116" s="36">
        <f t="shared" si="21"/>
        <v>90840</v>
      </c>
      <c r="AC116" s="36">
        <f t="shared" si="22"/>
        <v>93560</v>
      </c>
      <c r="AD116" s="36">
        <f t="shared" si="23"/>
        <v>96280</v>
      </c>
      <c r="AE116" s="93">
        <f t="shared" si="24"/>
        <v>99000</v>
      </c>
      <c r="AF116" s="93">
        <f t="shared" si="25"/>
        <v>101720</v>
      </c>
      <c r="AG116" s="93">
        <f t="shared" si="26"/>
        <v>104440</v>
      </c>
      <c r="AH116" s="93">
        <f t="shared" si="27"/>
        <v>107160</v>
      </c>
      <c r="AI116" s="93">
        <f t="shared" si="28"/>
        <v>109880</v>
      </c>
      <c r="AJ116" s="93">
        <f t="shared" si="29"/>
        <v>112600</v>
      </c>
      <c r="AK116" s="93">
        <f t="shared" si="30"/>
        <v>115320</v>
      </c>
    </row>
    <row r="117" spans="2:37" ht="15" customHeight="1" x14ac:dyDescent="0.25">
      <c r="B117" s="92" t="s">
        <v>71</v>
      </c>
      <c r="C117" s="93">
        <v>2022</v>
      </c>
      <c r="D117" s="94">
        <v>45070</v>
      </c>
      <c r="E117" s="94">
        <v>3420</v>
      </c>
      <c r="F117" s="94">
        <v>113470</v>
      </c>
      <c r="G117" s="94">
        <f t="shared" si="0"/>
        <v>45070</v>
      </c>
      <c r="H117" s="95">
        <f t="shared" si="1"/>
        <v>48490</v>
      </c>
      <c r="I117" s="95">
        <f t="shared" si="2"/>
        <v>51910</v>
      </c>
      <c r="J117" s="95">
        <f t="shared" si="3"/>
        <v>55330</v>
      </c>
      <c r="K117" s="95">
        <f t="shared" si="4"/>
        <v>58750</v>
      </c>
      <c r="L117" s="95">
        <f t="shared" si="5"/>
        <v>62170</v>
      </c>
      <c r="M117" s="95">
        <f t="shared" si="6"/>
        <v>65590</v>
      </c>
      <c r="N117" s="95">
        <f t="shared" si="7"/>
        <v>69010</v>
      </c>
      <c r="O117" s="95">
        <f t="shared" si="8"/>
        <v>72430</v>
      </c>
      <c r="P117" s="95">
        <f t="shared" si="9"/>
        <v>75850</v>
      </c>
      <c r="Q117" s="93">
        <f t="shared" si="10"/>
        <v>79270</v>
      </c>
      <c r="R117" s="93">
        <f t="shared" si="11"/>
        <v>82690</v>
      </c>
      <c r="S117" s="93">
        <f t="shared" si="12"/>
        <v>86110</v>
      </c>
      <c r="T117" s="93">
        <f t="shared" si="13"/>
        <v>89530</v>
      </c>
      <c r="U117" s="93">
        <f t="shared" si="14"/>
        <v>92950</v>
      </c>
      <c r="V117" s="93">
        <f t="shared" si="15"/>
        <v>96370</v>
      </c>
      <c r="W117" s="93">
        <f t="shared" si="16"/>
        <v>99790</v>
      </c>
      <c r="X117" s="93">
        <f t="shared" si="17"/>
        <v>103210</v>
      </c>
      <c r="Y117" s="93">
        <f t="shared" si="18"/>
        <v>106630</v>
      </c>
      <c r="Z117" s="93">
        <f t="shared" si="19"/>
        <v>110050</v>
      </c>
      <c r="AA117" s="93">
        <f t="shared" si="20"/>
        <v>113470</v>
      </c>
      <c r="AB117" s="98"/>
      <c r="AC117" s="98"/>
      <c r="AD117" s="98"/>
      <c r="AE117" s="98"/>
      <c r="AF117" s="98"/>
      <c r="AG117" s="98"/>
      <c r="AH117" s="98"/>
      <c r="AI117" s="98"/>
      <c r="AJ117" s="98"/>
      <c r="AK117" s="98"/>
    </row>
    <row r="118" spans="2:37" ht="15" customHeight="1" x14ac:dyDescent="0.25">
      <c r="B118" s="96"/>
      <c r="C118" s="68">
        <v>2026</v>
      </c>
      <c r="D118" s="97">
        <v>54140</v>
      </c>
      <c r="E118" s="97">
        <v>4110</v>
      </c>
      <c r="F118" s="97">
        <v>136340</v>
      </c>
      <c r="G118" s="94">
        <f t="shared" si="0"/>
        <v>54140</v>
      </c>
      <c r="H118" s="99">
        <f t="shared" si="1"/>
        <v>58250</v>
      </c>
      <c r="I118" s="99">
        <f t="shared" si="2"/>
        <v>62360</v>
      </c>
      <c r="J118" s="99">
        <f t="shared" si="3"/>
        <v>66470</v>
      </c>
      <c r="K118" s="99">
        <f t="shared" si="4"/>
        <v>70580</v>
      </c>
      <c r="L118" s="99">
        <f t="shared" si="5"/>
        <v>74690</v>
      </c>
      <c r="M118" s="99">
        <f t="shared" si="6"/>
        <v>78800</v>
      </c>
      <c r="N118" s="99">
        <f t="shared" si="7"/>
        <v>82910</v>
      </c>
      <c r="O118" s="99">
        <f t="shared" si="8"/>
        <v>87020</v>
      </c>
      <c r="P118" s="99">
        <f t="shared" si="9"/>
        <v>91130</v>
      </c>
      <c r="Q118" s="68">
        <f t="shared" si="10"/>
        <v>95240</v>
      </c>
      <c r="R118" s="68">
        <f t="shared" si="11"/>
        <v>99350</v>
      </c>
      <c r="S118" s="68">
        <f t="shared" si="12"/>
        <v>103460</v>
      </c>
      <c r="T118" s="68">
        <f t="shared" si="13"/>
        <v>107570</v>
      </c>
      <c r="U118" s="68">
        <f t="shared" si="14"/>
        <v>111680</v>
      </c>
      <c r="V118" s="68">
        <f t="shared" si="15"/>
        <v>115790</v>
      </c>
      <c r="W118" s="68">
        <f t="shared" si="16"/>
        <v>119900</v>
      </c>
      <c r="X118" s="68">
        <f t="shared" si="17"/>
        <v>124010</v>
      </c>
      <c r="Y118" s="68">
        <f t="shared" si="18"/>
        <v>128120</v>
      </c>
      <c r="Z118" s="68">
        <f t="shared" si="19"/>
        <v>132230</v>
      </c>
      <c r="AA118" s="68">
        <f t="shared" si="20"/>
        <v>136340</v>
      </c>
      <c r="AB118" s="98"/>
      <c r="AC118" s="98"/>
      <c r="AD118" s="98"/>
      <c r="AE118" s="98"/>
      <c r="AF118" s="98"/>
      <c r="AG118" s="98"/>
      <c r="AH118" s="98"/>
      <c r="AI118" s="98"/>
      <c r="AJ118" s="98"/>
      <c r="AK118" s="98"/>
    </row>
    <row r="119" spans="2:37" ht="15" customHeight="1" x14ac:dyDescent="0.25">
      <c r="B119" s="92" t="s">
        <v>72</v>
      </c>
      <c r="C119" s="93">
        <v>2022</v>
      </c>
      <c r="D119" s="94">
        <v>56880</v>
      </c>
      <c r="E119" s="94">
        <v>4260</v>
      </c>
      <c r="F119" s="94">
        <v>142080</v>
      </c>
      <c r="G119" s="94">
        <f t="shared" si="0"/>
        <v>56880</v>
      </c>
      <c r="H119" s="95">
        <f t="shared" si="1"/>
        <v>61140</v>
      </c>
      <c r="I119" s="95">
        <f t="shared" si="2"/>
        <v>65400</v>
      </c>
      <c r="J119" s="95">
        <f t="shared" si="3"/>
        <v>69660</v>
      </c>
      <c r="K119" s="95">
        <f t="shared" si="4"/>
        <v>73920</v>
      </c>
      <c r="L119" s="95">
        <f t="shared" si="5"/>
        <v>78180</v>
      </c>
      <c r="M119" s="95">
        <f t="shared" si="6"/>
        <v>82440</v>
      </c>
      <c r="N119" s="95">
        <f t="shared" si="7"/>
        <v>86700</v>
      </c>
      <c r="O119" s="95">
        <f t="shared" si="8"/>
        <v>90960</v>
      </c>
      <c r="P119" s="95">
        <f t="shared" si="9"/>
        <v>95220</v>
      </c>
      <c r="Q119" s="93">
        <f t="shared" si="10"/>
        <v>99480</v>
      </c>
      <c r="R119" s="93">
        <f t="shared" si="11"/>
        <v>103740</v>
      </c>
      <c r="S119" s="93">
        <f t="shared" si="12"/>
        <v>108000</v>
      </c>
      <c r="T119" s="93">
        <f t="shared" si="13"/>
        <v>112260</v>
      </c>
      <c r="U119" s="93">
        <f t="shared" si="14"/>
        <v>116520</v>
      </c>
      <c r="V119" s="93">
        <f t="shared" si="15"/>
        <v>120780</v>
      </c>
      <c r="W119" s="93">
        <f t="shared" si="16"/>
        <v>125040</v>
      </c>
      <c r="X119" s="93">
        <f t="shared" si="17"/>
        <v>129300</v>
      </c>
      <c r="Y119" s="93">
        <f t="shared" si="18"/>
        <v>133560</v>
      </c>
      <c r="Z119" s="93">
        <f t="shared" si="19"/>
        <v>137820</v>
      </c>
      <c r="AA119" s="93">
        <f t="shared" si="20"/>
        <v>142080</v>
      </c>
      <c r="AB119" s="98"/>
      <c r="AC119" s="98"/>
      <c r="AD119" s="98"/>
      <c r="AE119" s="98"/>
      <c r="AF119" s="98"/>
      <c r="AG119" s="98"/>
      <c r="AH119" s="98"/>
      <c r="AI119" s="98"/>
      <c r="AJ119" s="98"/>
      <c r="AK119" s="98"/>
    </row>
    <row r="120" spans="2:37" ht="15" customHeight="1" x14ac:dyDescent="0.25">
      <c r="B120" s="96"/>
      <c r="C120" s="68">
        <v>2026</v>
      </c>
      <c r="D120" s="97">
        <v>68330</v>
      </c>
      <c r="E120" s="97">
        <v>5120</v>
      </c>
      <c r="F120" s="97">
        <v>170730</v>
      </c>
      <c r="G120" s="94">
        <f t="shared" si="0"/>
        <v>68330</v>
      </c>
      <c r="H120" s="99">
        <f t="shared" si="1"/>
        <v>73450</v>
      </c>
      <c r="I120" s="99">
        <f t="shared" si="2"/>
        <v>78570</v>
      </c>
      <c r="J120" s="99">
        <f t="shared" si="3"/>
        <v>83690</v>
      </c>
      <c r="K120" s="99">
        <f t="shared" si="4"/>
        <v>88810</v>
      </c>
      <c r="L120" s="99">
        <f t="shared" si="5"/>
        <v>93930</v>
      </c>
      <c r="M120" s="99">
        <f t="shared" si="6"/>
        <v>99050</v>
      </c>
      <c r="N120" s="99">
        <f t="shared" si="7"/>
        <v>104170</v>
      </c>
      <c r="O120" s="99">
        <f t="shared" si="8"/>
        <v>109290</v>
      </c>
      <c r="P120" s="99">
        <f t="shared" si="9"/>
        <v>114410</v>
      </c>
      <c r="Q120" s="68">
        <f t="shared" si="10"/>
        <v>119530</v>
      </c>
      <c r="R120" s="68">
        <f t="shared" si="11"/>
        <v>124650</v>
      </c>
      <c r="S120" s="68">
        <f t="shared" si="12"/>
        <v>129770</v>
      </c>
      <c r="T120" s="68">
        <f t="shared" si="13"/>
        <v>134890</v>
      </c>
      <c r="U120" s="68">
        <f t="shared" si="14"/>
        <v>140010</v>
      </c>
      <c r="V120" s="68">
        <f t="shared" si="15"/>
        <v>145130</v>
      </c>
      <c r="W120" s="68">
        <f t="shared" si="16"/>
        <v>150250</v>
      </c>
      <c r="X120" s="68">
        <f t="shared" si="17"/>
        <v>155370</v>
      </c>
      <c r="Y120" s="68">
        <f t="shared" si="18"/>
        <v>160490</v>
      </c>
      <c r="Z120" s="68">
        <f t="shared" si="19"/>
        <v>165610</v>
      </c>
      <c r="AA120" s="68">
        <f t="shared" si="20"/>
        <v>170730</v>
      </c>
      <c r="AB120" s="98"/>
      <c r="AC120" s="98"/>
      <c r="AD120" s="98"/>
      <c r="AE120" s="98"/>
      <c r="AF120" s="98"/>
      <c r="AG120" s="98"/>
      <c r="AH120" s="98"/>
      <c r="AI120" s="98"/>
      <c r="AJ120" s="98"/>
      <c r="AK120" s="98"/>
    </row>
    <row r="121" spans="2:37" ht="15" customHeight="1" x14ac:dyDescent="0.55000000000000004">
      <c r="B121" s="92" t="s">
        <v>73</v>
      </c>
      <c r="C121" s="93">
        <v>2022</v>
      </c>
      <c r="D121" s="94">
        <v>87840</v>
      </c>
      <c r="E121" s="94">
        <v>4530</v>
      </c>
      <c r="F121" s="94">
        <v>178440</v>
      </c>
      <c r="G121" s="94">
        <f t="shared" si="0"/>
        <v>87840</v>
      </c>
      <c r="H121" s="95">
        <f t="shared" si="1"/>
        <v>92370</v>
      </c>
      <c r="I121" s="95">
        <f t="shared" si="2"/>
        <v>96900</v>
      </c>
      <c r="J121" s="95">
        <f t="shared" si="3"/>
        <v>101430</v>
      </c>
      <c r="K121" s="95">
        <f t="shared" si="4"/>
        <v>105960</v>
      </c>
      <c r="L121" s="95">
        <f t="shared" si="5"/>
        <v>110490</v>
      </c>
      <c r="M121" s="95">
        <f t="shared" si="6"/>
        <v>115020</v>
      </c>
      <c r="N121" s="95">
        <f t="shared" si="7"/>
        <v>119550</v>
      </c>
      <c r="O121" s="95">
        <f t="shared" si="8"/>
        <v>124080</v>
      </c>
      <c r="P121" s="95">
        <f t="shared" si="9"/>
        <v>128610</v>
      </c>
      <c r="Q121" s="93">
        <f t="shared" si="10"/>
        <v>133140</v>
      </c>
      <c r="R121" s="93">
        <f t="shared" si="11"/>
        <v>137670</v>
      </c>
      <c r="S121" s="93">
        <f t="shared" si="12"/>
        <v>142200</v>
      </c>
      <c r="T121" s="93">
        <f t="shared" si="13"/>
        <v>146730</v>
      </c>
      <c r="U121" s="93">
        <f t="shared" si="14"/>
        <v>151260</v>
      </c>
      <c r="V121" s="93">
        <f t="shared" si="15"/>
        <v>155790</v>
      </c>
      <c r="W121" s="93">
        <f t="shared" si="16"/>
        <v>160320</v>
      </c>
      <c r="X121" s="93">
        <f t="shared" si="17"/>
        <v>164850</v>
      </c>
      <c r="Y121" s="93">
        <f t="shared" si="18"/>
        <v>169380</v>
      </c>
      <c r="Z121" s="93">
        <f t="shared" si="19"/>
        <v>173910</v>
      </c>
      <c r="AA121" s="93">
        <f t="shared" si="20"/>
        <v>178440</v>
      </c>
      <c r="AB121" s="98"/>
      <c r="AC121" s="98"/>
      <c r="AD121" s="100" t="s">
        <v>29</v>
      </c>
      <c r="AE121" s="101"/>
      <c r="AF121" s="101"/>
      <c r="AG121" s="101"/>
      <c r="AH121" s="101"/>
      <c r="AI121" s="102"/>
      <c r="AJ121" s="98"/>
      <c r="AK121" s="98"/>
    </row>
    <row r="122" spans="2:37" ht="15" customHeight="1" x14ac:dyDescent="0.25">
      <c r="B122" s="96"/>
      <c r="C122" s="68">
        <v>2026</v>
      </c>
      <c r="D122" s="97">
        <v>105510</v>
      </c>
      <c r="E122" s="97">
        <v>5450</v>
      </c>
      <c r="F122" s="97">
        <v>214510</v>
      </c>
      <c r="G122" s="94">
        <f t="shared" si="0"/>
        <v>105510</v>
      </c>
      <c r="H122" s="99">
        <f t="shared" si="1"/>
        <v>110960</v>
      </c>
      <c r="I122" s="99">
        <f t="shared" si="2"/>
        <v>116410</v>
      </c>
      <c r="J122" s="99">
        <f t="shared" si="3"/>
        <v>121860</v>
      </c>
      <c r="K122" s="99">
        <f t="shared" si="4"/>
        <v>127310</v>
      </c>
      <c r="L122" s="99">
        <f t="shared" si="5"/>
        <v>132760</v>
      </c>
      <c r="M122" s="99">
        <f t="shared" si="6"/>
        <v>138210</v>
      </c>
      <c r="N122" s="99">
        <f t="shared" si="7"/>
        <v>143660</v>
      </c>
      <c r="O122" s="99">
        <f t="shared" si="8"/>
        <v>149110</v>
      </c>
      <c r="P122" s="99">
        <f t="shared" si="9"/>
        <v>154560</v>
      </c>
      <c r="Q122" s="68">
        <f t="shared" si="10"/>
        <v>160010</v>
      </c>
      <c r="R122" s="68">
        <f t="shared" si="11"/>
        <v>165460</v>
      </c>
      <c r="S122" s="68">
        <f t="shared" si="12"/>
        <v>170910</v>
      </c>
      <c r="T122" s="68">
        <f t="shared" si="13"/>
        <v>176360</v>
      </c>
      <c r="U122" s="68">
        <f t="shared" si="14"/>
        <v>181810</v>
      </c>
      <c r="V122" s="68">
        <f t="shared" si="15"/>
        <v>187260</v>
      </c>
      <c r="W122" s="68">
        <f t="shared" si="16"/>
        <v>192710</v>
      </c>
      <c r="X122" s="68">
        <f t="shared" si="17"/>
        <v>198160</v>
      </c>
      <c r="Y122" s="68">
        <f t="shared" si="18"/>
        <v>203610</v>
      </c>
      <c r="Z122" s="68">
        <f t="shared" si="19"/>
        <v>209060</v>
      </c>
      <c r="AA122" s="68">
        <f t="shared" si="20"/>
        <v>214510</v>
      </c>
      <c r="AB122" s="98"/>
      <c r="AC122" s="98"/>
      <c r="AD122" s="103"/>
      <c r="AI122" s="104"/>
      <c r="AJ122" s="98"/>
      <c r="AK122" s="98"/>
    </row>
    <row r="123" spans="2:37" ht="15" customHeight="1" x14ac:dyDescent="0.25">
      <c r="B123" s="92" t="s">
        <v>74</v>
      </c>
      <c r="C123" s="93">
        <v>2022</v>
      </c>
      <c r="D123" s="94">
        <v>102470</v>
      </c>
      <c r="E123" s="94">
        <v>6690</v>
      </c>
      <c r="F123" s="94">
        <v>196130</v>
      </c>
      <c r="G123" s="94">
        <f t="shared" si="0"/>
        <v>102470</v>
      </c>
      <c r="H123" s="95">
        <f t="shared" si="1"/>
        <v>109160</v>
      </c>
      <c r="I123" s="95">
        <f t="shared" si="2"/>
        <v>115850</v>
      </c>
      <c r="J123" s="95">
        <f t="shared" si="3"/>
        <v>122540</v>
      </c>
      <c r="K123" s="95">
        <f t="shared" si="4"/>
        <v>129230</v>
      </c>
      <c r="L123" s="95">
        <f t="shared" si="5"/>
        <v>135920</v>
      </c>
      <c r="M123" s="95">
        <f t="shared" si="6"/>
        <v>142610</v>
      </c>
      <c r="N123" s="95">
        <f t="shared" si="7"/>
        <v>149300</v>
      </c>
      <c r="O123" s="95">
        <f t="shared" si="8"/>
        <v>155990</v>
      </c>
      <c r="P123" s="95">
        <f t="shared" si="9"/>
        <v>162680</v>
      </c>
      <c r="Q123" s="93">
        <f t="shared" si="10"/>
        <v>169370</v>
      </c>
      <c r="R123" s="93">
        <f t="shared" si="11"/>
        <v>176060</v>
      </c>
      <c r="S123" s="93">
        <f t="shared" si="12"/>
        <v>182750</v>
      </c>
      <c r="T123" s="93">
        <f t="shared" si="13"/>
        <v>189440</v>
      </c>
      <c r="U123" s="93">
        <f t="shared" si="14"/>
        <v>196130</v>
      </c>
      <c r="V123" s="98"/>
      <c r="W123" s="98"/>
      <c r="X123" s="98"/>
      <c r="Y123" s="98"/>
      <c r="Z123" s="98"/>
      <c r="AA123" s="98"/>
      <c r="AB123" s="98"/>
      <c r="AC123" s="98"/>
      <c r="AD123" s="105"/>
      <c r="AE123" s="106"/>
      <c r="AF123" s="106"/>
      <c r="AG123" s="106"/>
      <c r="AH123" s="106"/>
      <c r="AI123" s="107"/>
      <c r="AJ123" s="98"/>
      <c r="AK123" s="98"/>
    </row>
    <row r="124" spans="2:37" ht="15" customHeight="1" x14ac:dyDescent="0.25">
      <c r="B124" s="96"/>
      <c r="C124" s="68">
        <v>2026</v>
      </c>
      <c r="D124" s="97">
        <v>123090</v>
      </c>
      <c r="E124" s="97">
        <v>8040</v>
      </c>
      <c r="F124" s="97">
        <v>235650</v>
      </c>
      <c r="G124" s="94">
        <f t="shared" si="0"/>
        <v>123090</v>
      </c>
      <c r="H124" s="99">
        <f t="shared" si="1"/>
        <v>131130</v>
      </c>
      <c r="I124" s="99">
        <f t="shared" si="2"/>
        <v>139170</v>
      </c>
      <c r="J124" s="99">
        <f t="shared" si="3"/>
        <v>147210</v>
      </c>
      <c r="K124" s="99">
        <f t="shared" si="4"/>
        <v>155250</v>
      </c>
      <c r="L124" s="99">
        <f t="shared" si="5"/>
        <v>163290</v>
      </c>
      <c r="M124" s="99">
        <f t="shared" si="6"/>
        <v>171330</v>
      </c>
      <c r="N124" s="99">
        <f t="shared" si="7"/>
        <v>179370</v>
      </c>
      <c r="O124" s="99">
        <f t="shared" si="8"/>
        <v>187410</v>
      </c>
      <c r="P124" s="99">
        <f t="shared" si="9"/>
        <v>195450</v>
      </c>
      <c r="Q124" s="68">
        <f t="shared" si="10"/>
        <v>203490</v>
      </c>
      <c r="R124" s="68">
        <f t="shared" si="11"/>
        <v>211530</v>
      </c>
      <c r="S124" s="68">
        <f t="shared" si="12"/>
        <v>219570</v>
      </c>
      <c r="T124" s="68">
        <f t="shared" si="13"/>
        <v>227610</v>
      </c>
      <c r="U124" s="68">
        <f t="shared" si="14"/>
        <v>235650</v>
      </c>
      <c r="V124" s="98"/>
      <c r="W124" s="98"/>
      <c r="X124" s="98"/>
      <c r="Y124" s="98"/>
      <c r="Z124" s="98"/>
      <c r="AA124" s="98"/>
      <c r="AB124" s="98"/>
      <c r="AC124" s="98"/>
      <c r="AD124" s="98"/>
      <c r="AE124" s="98"/>
      <c r="AF124" s="98"/>
      <c r="AG124" s="98"/>
      <c r="AH124" s="98"/>
      <c r="AI124" s="98"/>
      <c r="AJ124" s="98"/>
      <c r="AK124" s="98"/>
    </row>
    <row r="125" spans="2:37" ht="15" customHeight="1" x14ac:dyDescent="0.25">
      <c r="B125" s="92" t="s">
        <v>75</v>
      </c>
      <c r="C125" s="93">
        <v>2022</v>
      </c>
      <c r="D125" s="94">
        <v>113790</v>
      </c>
      <c r="E125" s="94">
        <v>7420</v>
      </c>
      <c r="F125" s="94">
        <v>217670</v>
      </c>
      <c r="G125" s="94">
        <f t="shared" si="0"/>
        <v>113790</v>
      </c>
      <c r="H125" s="95">
        <f t="shared" si="1"/>
        <v>121210</v>
      </c>
      <c r="I125" s="95">
        <f t="shared" si="2"/>
        <v>128630</v>
      </c>
      <c r="J125" s="95">
        <f t="shared" si="3"/>
        <v>136050</v>
      </c>
      <c r="K125" s="95">
        <f t="shared" si="4"/>
        <v>143470</v>
      </c>
      <c r="L125" s="95">
        <f t="shared" si="5"/>
        <v>150890</v>
      </c>
      <c r="M125" s="95">
        <f t="shared" si="6"/>
        <v>158310</v>
      </c>
      <c r="N125" s="95">
        <f t="shared" si="7"/>
        <v>165730</v>
      </c>
      <c r="O125" s="95">
        <f t="shared" si="8"/>
        <v>173150</v>
      </c>
      <c r="P125" s="95">
        <f t="shared" si="9"/>
        <v>180570</v>
      </c>
      <c r="Q125" s="93">
        <f t="shared" si="10"/>
        <v>187990</v>
      </c>
      <c r="R125" s="93">
        <f t="shared" si="11"/>
        <v>195410</v>
      </c>
      <c r="S125" s="93">
        <f t="shared" si="12"/>
        <v>202830</v>
      </c>
      <c r="T125" s="93">
        <f t="shared" si="13"/>
        <v>210250</v>
      </c>
      <c r="U125" s="93">
        <f t="shared" si="14"/>
        <v>217670</v>
      </c>
      <c r="V125" s="98"/>
      <c r="W125" s="98"/>
      <c r="X125" s="98"/>
      <c r="Y125" s="98"/>
      <c r="Z125" s="98"/>
      <c r="AA125" s="98"/>
      <c r="AB125" s="98"/>
      <c r="AC125" s="98"/>
      <c r="AD125" s="98"/>
      <c r="AE125" s="98"/>
      <c r="AF125" s="98"/>
      <c r="AG125" s="98"/>
      <c r="AH125" s="98"/>
      <c r="AI125" s="98"/>
      <c r="AJ125" s="98"/>
      <c r="AK125" s="98"/>
    </row>
    <row r="126" spans="2:37" ht="15" customHeight="1" x14ac:dyDescent="0.25">
      <c r="B126" s="96"/>
      <c r="C126" s="68">
        <v>2026</v>
      </c>
      <c r="D126" s="97">
        <v>136680</v>
      </c>
      <c r="E126" s="97">
        <v>8920</v>
      </c>
      <c r="F126" s="97">
        <v>261560</v>
      </c>
      <c r="G126" s="94">
        <f t="shared" si="0"/>
        <v>136680</v>
      </c>
      <c r="H126" s="99">
        <f t="shared" si="1"/>
        <v>145600</v>
      </c>
      <c r="I126" s="99">
        <f t="shared" si="2"/>
        <v>154520</v>
      </c>
      <c r="J126" s="99">
        <f t="shared" si="3"/>
        <v>163440</v>
      </c>
      <c r="K126" s="99">
        <f t="shared" si="4"/>
        <v>172360</v>
      </c>
      <c r="L126" s="99">
        <f t="shared" si="5"/>
        <v>181280</v>
      </c>
      <c r="M126" s="99">
        <f t="shared" si="6"/>
        <v>190200</v>
      </c>
      <c r="N126" s="99">
        <f t="shared" si="7"/>
        <v>199120</v>
      </c>
      <c r="O126" s="99">
        <f t="shared" si="8"/>
        <v>208040</v>
      </c>
      <c r="P126" s="99">
        <f t="shared" si="9"/>
        <v>216960</v>
      </c>
      <c r="Q126" s="68">
        <f t="shared" si="10"/>
        <v>225880</v>
      </c>
      <c r="R126" s="68">
        <f t="shared" si="11"/>
        <v>234800</v>
      </c>
      <c r="S126" s="68">
        <f t="shared" si="12"/>
        <v>243720</v>
      </c>
      <c r="T126" s="68">
        <f t="shared" si="13"/>
        <v>252640</v>
      </c>
      <c r="U126" s="68">
        <f t="shared" si="14"/>
        <v>261560</v>
      </c>
      <c r="V126" s="98"/>
      <c r="W126" s="98"/>
      <c r="X126" s="98"/>
      <c r="Y126" s="98"/>
      <c r="Z126" s="98"/>
      <c r="AA126" s="98"/>
      <c r="AB126" s="98"/>
      <c r="AC126" s="98"/>
      <c r="AD126" s="98"/>
      <c r="AE126" s="98"/>
      <c r="AF126" s="98"/>
      <c r="AG126" s="98"/>
      <c r="AH126" s="98"/>
      <c r="AI126" s="98"/>
      <c r="AJ126" s="98"/>
      <c r="AK126" s="98"/>
    </row>
    <row r="127" spans="2:37" ht="15" customHeight="1" x14ac:dyDescent="0.25">
      <c r="B127" s="92" t="s">
        <v>76</v>
      </c>
      <c r="C127" s="93">
        <v>2022</v>
      </c>
      <c r="D127" s="94">
        <v>122190</v>
      </c>
      <c r="E127" s="94">
        <v>8710</v>
      </c>
      <c r="F127" s="94">
        <v>244130</v>
      </c>
      <c r="G127" s="94">
        <f t="shared" si="0"/>
        <v>122190</v>
      </c>
      <c r="H127" s="95">
        <f t="shared" si="1"/>
        <v>130900</v>
      </c>
      <c r="I127" s="95">
        <f t="shared" si="2"/>
        <v>139610</v>
      </c>
      <c r="J127" s="95">
        <f t="shared" si="3"/>
        <v>148320</v>
      </c>
      <c r="K127" s="95">
        <f t="shared" si="4"/>
        <v>157030</v>
      </c>
      <c r="L127" s="95">
        <f t="shared" si="5"/>
        <v>165740</v>
      </c>
      <c r="M127" s="95">
        <f t="shared" si="6"/>
        <v>174450</v>
      </c>
      <c r="N127" s="95">
        <f t="shared" si="7"/>
        <v>183160</v>
      </c>
      <c r="O127" s="95">
        <f t="shared" si="8"/>
        <v>191870</v>
      </c>
      <c r="P127" s="95">
        <f t="shared" si="9"/>
        <v>200580</v>
      </c>
      <c r="Q127" s="93">
        <f t="shared" si="10"/>
        <v>209290</v>
      </c>
      <c r="R127" s="93">
        <f t="shared" si="11"/>
        <v>218000</v>
      </c>
      <c r="S127" s="93">
        <f t="shared" si="12"/>
        <v>226710</v>
      </c>
      <c r="T127" s="93">
        <f t="shared" si="13"/>
        <v>235420</v>
      </c>
      <c r="U127" s="93">
        <f t="shared" si="14"/>
        <v>244130</v>
      </c>
      <c r="V127" s="98"/>
      <c r="W127" s="98"/>
      <c r="X127" s="98"/>
      <c r="Y127" s="98"/>
      <c r="Z127" s="98"/>
      <c r="AA127" s="98"/>
      <c r="AB127" s="98"/>
      <c r="AC127" s="98"/>
      <c r="AD127" s="98"/>
      <c r="AE127" s="98"/>
      <c r="AF127" s="98"/>
      <c r="AG127" s="98"/>
      <c r="AH127" s="98"/>
      <c r="AI127" s="98"/>
      <c r="AJ127" s="98"/>
      <c r="AK127" s="98"/>
    </row>
    <row r="128" spans="2:37" ht="15" customHeight="1" x14ac:dyDescent="0.25">
      <c r="B128" s="96"/>
      <c r="C128" s="68">
        <v>2026</v>
      </c>
      <c r="D128" s="97">
        <v>146770</v>
      </c>
      <c r="E128" s="97">
        <v>10470</v>
      </c>
      <c r="F128" s="97">
        <v>293350</v>
      </c>
      <c r="G128" s="94">
        <f t="shared" si="0"/>
        <v>146770</v>
      </c>
      <c r="H128" s="99">
        <f t="shared" si="1"/>
        <v>157240</v>
      </c>
      <c r="I128" s="99">
        <f t="shared" si="2"/>
        <v>167710</v>
      </c>
      <c r="J128" s="99">
        <f t="shared" si="3"/>
        <v>178180</v>
      </c>
      <c r="K128" s="99">
        <f t="shared" si="4"/>
        <v>188650</v>
      </c>
      <c r="L128" s="99">
        <f t="shared" si="5"/>
        <v>199120</v>
      </c>
      <c r="M128" s="99">
        <f t="shared" si="6"/>
        <v>209590</v>
      </c>
      <c r="N128" s="99">
        <f t="shared" si="7"/>
        <v>220060</v>
      </c>
      <c r="O128" s="99">
        <f t="shared" si="8"/>
        <v>230530</v>
      </c>
      <c r="P128" s="99">
        <f t="shared" si="9"/>
        <v>241000</v>
      </c>
      <c r="Q128" s="68">
        <f t="shared" si="10"/>
        <v>251470</v>
      </c>
      <c r="R128" s="68">
        <f t="shared" si="11"/>
        <v>261940</v>
      </c>
      <c r="S128" s="68">
        <f t="shared" si="12"/>
        <v>272410</v>
      </c>
      <c r="T128" s="68">
        <f t="shared" si="13"/>
        <v>282880</v>
      </c>
      <c r="U128" s="68">
        <f t="shared" si="14"/>
        <v>293350</v>
      </c>
      <c r="V128" s="98"/>
      <c r="W128" s="98"/>
      <c r="X128" s="98"/>
      <c r="Y128" s="98"/>
      <c r="Z128" s="98"/>
      <c r="AA128" s="98"/>
      <c r="AB128" s="98"/>
      <c r="AC128" s="98"/>
      <c r="AD128" s="98"/>
      <c r="AE128" s="98"/>
      <c r="AF128" s="98"/>
      <c r="AG128" s="98"/>
      <c r="AH128" s="98"/>
      <c r="AI128" s="98"/>
      <c r="AJ128" s="98"/>
      <c r="AK128" s="98"/>
    </row>
    <row r="131" spans="2:3" ht="15" customHeight="1" x14ac:dyDescent="0.25">
      <c r="B131" s="108" t="s">
        <v>77</v>
      </c>
      <c r="C131" s="27"/>
    </row>
    <row r="132" spans="2:3" ht="15" customHeight="1" x14ac:dyDescent="0.25">
      <c r="B132" s="109" t="s">
        <v>24</v>
      </c>
      <c r="C132" s="110" t="s">
        <v>25</v>
      </c>
    </row>
    <row r="133" spans="2:3" ht="15" customHeight="1" x14ac:dyDescent="0.25">
      <c r="B133" s="111"/>
      <c r="C133" s="111"/>
    </row>
    <row r="134" spans="2:3" ht="15" customHeight="1" x14ac:dyDescent="0.25">
      <c r="B134" s="112">
        <v>20</v>
      </c>
      <c r="C134" s="112">
        <v>40.504300000000001</v>
      </c>
    </row>
    <row r="135" spans="2:3" ht="15" customHeight="1" x14ac:dyDescent="0.25">
      <c r="B135" s="112">
        <v>21</v>
      </c>
      <c r="C135" s="112">
        <v>39.734099999999998</v>
      </c>
    </row>
    <row r="136" spans="2:3" ht="15" customHeight="1" x14ac:dyDescent="0.25">
      <c r="B136" s="112">
        <v>22</v>
      </c>
      <c r="C136" s="112">
        <v>38.965299999999999</v>
      </c>
    </row>
    <row r="137" spans="2:3" ht="15" customHeight="1" x14ac:dyDescent="0.25">
      <c r="B137" s="112">
        <v>23</v>
      </c>
      <c r="C137" s="112">
        <v>38.197400000000002</v>
      </c>
    </row>
    <row r="138" spans="2:3" ht="15" customHeight="1" x14ac:dyDescent="0.25">
      <c r="B138" s="112">
        <v>24</v>
      </c>
      <c r="C138" s="112">
        <v>37.430700000000002</v>
      </c>
    </row>
    <row r="139" spans="2:3" ht="15" customHeight="1" x14ac:dyDescent="0.25">
      <c r="B139" s="112">
        <v>25</v>
      </c>
      <c r="C139" s="112">
        <v>36.665100000000002</v>
      </c>
    </row>
    <row r="140" spans="2:3" ht="15" customHeight="1" x14ac:dyDescent="0.25">
      <c r="B140" s="112">
        <v>26</v>
      </c>
      <c r="C140" s="112">
        <v>35.900599999999997</v>
      </c>
    </row>
    <row r="141" spans="2:3" ht="15" customHeight="1" x14ac:dyDescent="0.25">
      <c r="B141" s="112">
        <v>27</v>
      </c>
      <c r="C141" s="112">
        <v>35.1372</v>
      </c>
    </row>
    <row r="142" spans="2:3" ht="15" customHeight="1" x14ac:dyDescent="0.25">
      <c r="B142" s="112">
        <v>28</v>
      </c>
      <c r="C142" s="112">
        <v>34.375</v>
      </c>
    </row>
    <row r="143" spans="2:3" ht="15" customHeight="1" x14ac:dyDescent="0.25">
      <c r="B143" s="112">
        <v>29</v>
      </c>
      <c r="C143" s="112">
        <v>33.6143</v>
      </c>
    </row>
    <row r="144" spans="2:3" ht="15" customHeight="1" x14ac:dyDescent="0.25">
      <c r="B144" s="112">
        <v>30</v>
      </c>
      <c r="C144" s="112">
        <v>32.807099999999998</v>
      </c>
    </row>
    <row r="145" spans="2:3" ht="15" customHeight="1" x14ac:dyDescent="0.25">
      <c r="B145" s="112">
        <v>31</v>
      </c>
      <c r="C145" s="112">
        <v>32.0974</v>
      </c>
    </row>
    <row r="146" spans="2:3" ht="15" customHeight="1" x14ac:dyDescent="0.25">
      <c r="B146" s="112">
        <v>32</v>
      </c>
      <c r="C146" s="112">
        <v>31.341200000000001</v>
      </c>
    </row>
    <row r="147" spans="2:3" ht="15" customHeight="1" x14ac:dyDescent="0.25">
      <c r="B147" s="112">
        <v>33</v>
      </c>
      <c r="C147" s="112">
        <v>30.5869</v>
      </c>
    </row>
    <row r="148" spans="2:3" ht="15" customHeight="1" x14ac:dyDescent="0.25">
      <c r="B148" s="112">
        <v>34</v>
      </c>
      <c r="C148" s="112">
        <v>29.834299999999999</v>
      </c>
    </row>
    <row r="149" spans="2:3" ht="15" customHeight="1" x14ac:dyDescent="0.25">
      <c r="B149" s="112">
        <v>35</v>
      </c>
      <c r="C149" s="112">
        <v>28.336200000000002</v>
      </c>
    </row>
    <row r="150" spans="2:3" ht="15" customHeight="1" x14ac:dyDescent="0.25">
      <c r="B150" s="112">
        <v>36</v>
      </c>
      <c r="C150" s="112">
        <v>28.336200000000002</v>
      </c>
    </row>
    <row r="151" spans="2:3" ht="15" customHeight="1" x14ac:dyDescent="0.25">
      <c r="B151" s="112">
        <v>37</v>
      </c>
      <c r="C151" s="112">
        <v>27.590800000000002</v>
      </c>
    </row>
    <row r="152" spans="2:3" ht="15" customHeight="1" x14ac:dyDescent="0.25">
      <c r="B152" s="112">
        <v>38</v>
      </c>
      <c r="C152" s="112">
        <v>26.848199999999999</v>
      </c>
    </row>
    <row r="153" spans="2:3" ht="15" customHeight="1" x14ac:dyDescent="0.25">
      <c r="B153" s="112">
        <v>39</v>
      </c>
      <c r="C153" s="112">
        <v>26.100899999999999</v>
      </c>
    </row>
    <row r="154" spans="2:3" ht="15" customHeight="1" x14ac:dyDescent="0.25">
      <c r="B154" s="112">
        <v>40</v>
      </c>
      <c r="C154" s="112">
        <v>25.372800000000002</v>
      </c>
    </row>
    <row r="155" spans="2:3" ht="15" customHeight="1" x14ac:dyDescent="0.25">
      <c r="B155" s="112">
        <v>41</v>
      </c>
      <c r="C155" s="112">
        <v>24.640599999999999</v>
      </c>
    </row>
    <row r="156" spans="2:3" ht="15" customHeight="1" x14ac:dyDescent="0.25">
      <c r="B156" s="112">
        <v>42</v>
      </c>
      <c r="C156" s="112">
        <v>23.912600000000001</v>
      </c>
    </row>
    <row r="157" spans="2:3" ht="15" customHeight="1" x14ac:dyDescent="0.25">
      <c r="B157" s="112">
        <v>43</v>
      </c>
      <c r="C157" s="112">
        <v>23.184000000000001</v>
      </c>
    </row>
    <row r="158" spans="2:3" ht="15" customHeight="1" x14ac:dyDescent="0.25">
      <c r="B158" s="112">
        <v>44</v>
      </c>
      <c r="C158" s="112">
        <v>22.471299999999999</v>
      </c>
    </row>
    <row r="159" spans="2:3" ht="15" customHeight="1" x14ac:dyDescent="0.25">
      <c r="B159" s="112">
        <v>45</v>
      </c>
      <c r="C159" s="112">
        <v>21.7592</v>
      </c>
    </row>
    <row r="160" spans="2:3" ht="15" customHeight="1" x14ac:dyDescent="0.25">
      <c r="B160" s="112">
        <v>46</v>
      </c>
      <c r="C160" s="112">
        <v>21.053799999999999</v>
      </c>
    </row>
    <row r="161" spans="2:3" ht="15" customHeight="1" x14ac:dyDescent="0.25">
      <c r="B161" s="112">
        <v>47</v>
      </c>
      <c r="C161" s="112">
        <v>20.355499999999999</v>
      </c>
    </row>
    <row r="162" spans="2:3" ht="15" customHeight="1" x14ac:dyDescent="0.25">
      <c r="B162" s="112">
        <v>48</v>
      </c>
      <c r="C162" s="112">
        <v>19.665299999999998</v>
      </c>
    </row>
    <row r="163" spans="2:3" ht="15" customHeight="1" x14ac:dyDescent="0.25">
      <c r="B163" s="112">
        <v>49</v>
      </c>
      <c r="C163" s="112">
        <v>18.984100000000002</v>
      </c>
    </row>
    <row r="164" spans="2:3" ht="15" customHeight="1" x14ac:dyDescent="0.25">
      <c r="B164" s="112">
        <v>50</v>
      </c>
      <c r="C164" s="112">
        <v>18.312899999999999</v>
      </c>
    </row>
    <row r="165" spans="2:3" ht="15" customHeight="1" x14ac:dyDescent="0.25">
      <c r="B165" s="112">
        <v>51</v>
      </c>
      <c r="C165" s="112">
        <v>17.6526</v>
      </c>
    </row>
    <row r="166" spans="2:3" ht="15" customHeight="1" x14ac:dyDescent="0.25">
      <c r="B166" s="112">
        <v>52</v>
      </c>
      <c r="C166" s="112">
        <v>17.004999999999999</v>
      </c>
    </row>
    <row r="167" spans="2:3" ht="15" customHeight="1" x14ac:dyDescent="0.25">
      <c r="B167" s="112">
        <v>53</v>
      </c>
      <c r="C167" s="112">
        <v>16.370999999999999</v>
      </c>
    </row>
    <row r="168" spans="2:3" ht="15" customHeight="1" x14ac:dyDescent="0.25">
      <c r="B168" s="112">
        <v>54</v>
      </c>
      <c r="C168" s="112">
        <v>15.7517</v>
      </c>
    </row>
    <row r="169" spans="2:3" ht="15" customHeight="1" x14ac:dyDescent="0.25">
      <c r="B169" s="112">
        <v>55</v>
      </c>
      <c r="C169" s="112">
        <v>15.1478</v>
      </c>
    </row>
    <row r="170" spans="2:3" ht="15" customHeight="1" x14ac:dyDescent="0.25">
      <c r="B170" s="112">
        <v>56</v>
      </c>
      <c r="C170" s="112">
        <v>14.5602</v>
      </c>
    </row>
    <row r="171" spans="2:3" ht="15" customHeight="1" x14ac:dyDescent="0.25">
      <c r="B171" s="112">
        <v>57</v>
      </c>
      <c r="C171" s="112">
        <v>13.988799999999999</v>
      </c>
    </row>
    <row r="172" spans="2:3" ht="15" customHeight="1" x14ac:dyDescent="0.25">
      <c r="B172" s="112">
        <v>58</v>
      </c>
      <c r="C172" s="112">
        <v>13.433999999999999</v>
      </c>
    </row>
    <row r="173" spans="2:3" ht="15" customHeight="1" x14ac:dyDescent="0.25">
      <c r="B173" s="112">
        <v>59</v>
      </c>
      <c r="C173" s="112">
        <v>12.895300000000001</v>
      </c>
    </row>
    <row r="174" spans="2:3" ht="15" customHeight="1" x14ac:dyDescent="0.25">
      <c r="B174" s="112">
        <v>60</v>
      </c>
      <c r="C174" s="112">
        <v>12.3719</v>
      </c>
    </row>
  </sheetData>
  <sheetProtection algorithmName="SHA-512" hashValue="mKQx0RB3MmUHlsizJY8iH0NQCCPRxVjHg21Bqugu5JVMLEYmtgywcZ5au2bH5f7jVbVE6KNKkHGtfUZD2jm3wg==" saltValue="Wp/4SyUuCOnrQJa1cTj1tQ==" spinCount="100000" sheet="1" objects="1" scenarios="1"/>
  <mergeCells count="43">
    <mergeCell ref="D1:F5"/>
    <mergeCell ref="E7:F7"/>
    <mergeCell ref="C132:C133"/>
    <mergeCell ref="F45:J45"/>
    <mergeCell ref="F35:G35"/>
    <mergeCell ref="E25:M25"/>
    <mergeCell ref="B37:C37"/>
    <mergeCell ref="B131:C131"/>
    <mergeCell ref="B34:C34"/>
    <mergeCell ref="B28:C28"/>
    <mergeCell ref="F31:G31"/>
    <mergeCell ref="B132:B133"/>
    <mergeCell ref="B83:AK83"/>
    <mergeCell ref="I30:K30"/>
    <mergeCell ref="F37:G37"/>
    <mergeCell ref="D11:E11"/>
    <mergeCell ref="F33:G33"/>
    <mergeCell ref="F34:G34"/>
    <mergeCell ref="B31:C31"/>
    <mergeCell ref="B29:D29"/>
    <mergeCell ref="B27:C27"/>
    <mergeCell ref="E27:M27"/>
    <mergeCell ref="B32:C32"/>
    <mergeCell ref="F29:H29"/>
    <mergeCell ref="B33:C33"/>
    <mergeCell ref="L28:L29"/>
    <mergeCell ref="B30:D30"/>
    <mergeCell ref="F32:G32"/>
    <mergeCell ref="M28:M29"/>
    <mergeCell ref="B11:C11"/>
    <mergeCell ref="C48:E49"/>
    <mergeCell ref="B25:C25"/>
    <mergeCell ref="C51:E51"/>
    <mergeCell ref="B35:C35"/>
    <mergeCell ref="B26:C26"/>
    <mergeCell ref="E12:M12"/>
    <mergeCell ref="B24:C24"/>
    <mergeCell ref="E24:M24"/>
    <mergeCell ref="B22:M22"/>
    <mergeCell ref="B23:M23"/>
    <mergeCell ref="E26:M26"/>
    <mergeCell ref="F36:G36"/>
    <mergeCell ref="B36:C36"/>
  </mergeCells>
  <hyperlinks>
    <hyperlink ref="E7" r:id="rId1" xr:uid="{E64E2C34-3F06-46BA-A63D-C573CB8FDF30}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revision>0</cp:revision>
  <dcterms:created xsi:type="dcterms:W3CDTF">2026-08-08T03:54:08Z</dcterms:created>
  <dcterms:modified xsi:type="dcterms:W3CDTF">2026-09-22T14:52:26Z</dcterms:modified>
  <dc:language>en-US</dc:language>
</cp:coreProperties>
</file>